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15" activeTab="0"/>
  </bookViews>
  <sheets>
    <sheet name="Data - Annual Forecast (2)" sheetId="1" r:id="rId1"/>
  </sheets>
  <definedNames>
    <definedName name="_xlnm.Print_Area" localSheetId="0">'Data - Annual Forecast (2)'!$A$1:$AB$55</definedName>
    <definedName name="_xlnm.Print_Titles" localSheetId="0">'Data - Annual Forecast (2)'!$A:$A</definedName>
    <definedName name="wrn.Consolidated." hidden="1">{#N/A,#N/A,FALSE,"Running Costs Consolidated"}</definedName>
  </definedNames>
  <calcPr fullCalcOnLoad="1"/>
</workbook>
</file>

<file path=xl/sharedStrings.xml><?xml version="1.0" encoding="utf-8"?>
<sst xmlns="http://schemas.openxmlformats.org/spreadsheetml/2006/main" count="75" uniqueCount="48">
  <si>
    <t>Territorial Policing</t>
  </si>
  <si>
    <t>Specialist Operations</t>
  </si>
  <si>
    <t>Specialist Crime Directorate</t>
  </si>
  <si>
    <t>Deputy Commissioner's Command</t>
  </si>
  <si>
    <t>Human Resources Directorate</t>
  </si>
  <si>
    <t>Resources Directorate</t>
  </si>
  <si>
    <t>Metropolitan Police Authority and Internal Audit</t>
  </si>
  <si>
    <t>Centrally Held Budgets</t>
  </si>
  <si>
    <t>Metropolitan Police Service Total</t>
  </si>
  <si>
    <t>Annual Budget (£000's)</t>
  </si>
  <si>
    <t>Difference (£000's)</t>
  </si>
  <si>
    <t xml:space="preserve">Employee Costs </t>
  </si>
  <si>
    <t>Police Officer Pay</t>
  </si>
  <si>
    <t>Police (Civil) Staff Pay</t>
  </si>
  <si>
    <t>Traffic Wardens' Pay</t>
  </si>
  <si>
    <t>PCSO Pay</t>
  </si>
  <si>
    <t>Total Pay</t>
  </si>
  <si>
    <t>Police Officer Overtime</t>
  </si>
  <si>
    <t>Police (Civil) Staff Overtime</t>
  </si>
  <si>
    <t>Traffic Wardens' Overtime</t>
  </si>
  <si>
    <t>PCSO Overtime</t>
  </si>
  <si>
    <t>Total Overtime</t>
  </si>
  <si>
    <t>Other</t>
  </si>
  <si>
    <t>Total Other Employment Costs</t>
  </si>
  <si>
    <t>TOTAL EMPLOYEE EXPENSES</t>
  </si>
  <si>
    <t xml:space="preserve">Pension Costs </t>
  </si>
  <si>
    <t>Police Officer Pensions</t>
  </si>
  <si>
    <t>TOTAL PENSION COSTS</t>
  </si>
  <si>
    <t xml:space="preserve">Running Expenses </t>
  </si>
  <si>
    <t xml:space="preserve">    - Business Group</t>
  </si>
  <si>
    <t>Premises Costs</t>
  </si>
  <si>
    <t>Transport Costs</t>
  </si>
  <si>
    <t>Supplies &amp; Services</t>
  </si>
  <si>
    <t>Business Group Running Expenses</t>
  </si>
  <si>
    <t xml:space="preserve">    - Service wide</t>
  </si>
  <si>
    <t>Employee Related Expenditure</t>
  </si>
  <si>
    <t>Capital Financing Costs</t>
  </si>
  <si>
    <t>ServiceWide Running Expenses</t>
  </si>
  <si>
    <t>TOTAL RUNNING EXPENSES</t>
  </si>
  <si>
    <t>TOTAL EXPENDITURE</t>
  </si>
  <si>
    <t>Business Group Income</t>
  </si>
  <si>
    <t>Service wide Income</t>
  </si>
  <si>
    <t>TOTAL INCOME</t>
  </si>
  <si>
    <t>Movements in Funding</t>
  </si>
  <si>
    <t>Total movements in Funding</t>
  </si>
  <si>
    <t>NET TRANSFER FROM / TO RESERVES</t>
  </si>
  <si>
    <t>MPS TOTAL</t>
  </si>
  <si>
    <t>Outturn (£000's)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</si>
</sst>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;[Red]\-#,##0,"/>
    <numFmt numFmtId="165" formatCode="#,##0,;\-#,##0,"/>
    <numFmt numFmtId="166" formatCode="#,##0,"/>
    <numFmt numFmtId="167" formatCode="#,##0;[Red]\-#,##0;"/>
    <numFmt numFmtId="168" formatCode="#,##0.00;[Red]\-#,##0.00;"/>
    <numFmt numFmtId="169" formatCode="0;0;"/>
    <numFmt numFmtId="170" formatCode="0%;[Red]\-0%;"/>
    <numFmt numFmtId="171" formatCode="0;\-0;0"/>
    <numFmt numFmtId="172" formatCode="0;[Red]\-0;0;&quot;0&quot;"/>
    <numFmt numFmtId="173" formatCode="0;[Red]\-0"/>
    <numFmt numFmtId="174" formatCode="0;[Red]\-0;0"/>
    <numFmt numFmtId="175" formatCode="0.00&quot;%&quot;;[Red]\-0.00&quot;%&quot;;0.00&quot;%&quot;"/>
    <numFmt numFmtId="176" formatCode="#,##0.0;[Red]\-#,##0.0"/>
    <numFmt numFmtId="177" formatCode="#,##0_ ;[Red]\-#,##0\ "/>
    <numFmt numFmtId="178" formatCode="&quot;£&quot;#,##0"/>
    <numFmt numFmtId="179" formatCode="&quot;£&quot;#,##0.00"/>
    <numFmt numFmtId="180" formatCode="0.000000"/>
    <numFmt numFmtId="181" formatCode="&quot;£&quot;#,##0.000000000000000"/>
    <numFmt numFmtId="182" formatCode="#,##0.00000,;[Red]\-#,##0.00000,"/>
    <numFmt numFmtId="183" formatCode="#,##0.0000000000000,;[Red]\-#,##0.0000000000000,"/>
    <numFmt numFmtId="184" formatCode="#,##0._-;#,##0.\-;&quot;&quot;"/>
    <numFmt numFmtId="185" formatCode="#,##0.0000000000"/>
    <numFmt numFmtId="186" formatCode="#,##0.0_ ;[Red]\-#,##0.0\ "/>
    <numFmt numFmtId="187" formatCode="#,##0.00_ ;[Red]\-#,##0.00\ "/>
    <numFmt numFmtId="188" formatCode="000"/>
    <numFmt numFmtId="189" formatCode="00000"/>
    <numFmt numFmtId="190" formatCode="#,##0;[Red]\-#,##0\ "/>
    <numFmt numFmtId="191" formatCode="#,##0_ \,;[Red]\-#,##0,\ "/>
    <numFmt numFmtId="192" formatCode="#,;[Red]\-#,"/>
    <numFmt numFmtId="193" formatCode="#,###,;[Red]\-#,###,"/>
    <numFmt numFmtId="194" formatCode="#,###,,;[Red]\-#,###,,"/>
    <numFmt numFmtId="195" formatCode="#,##0.000_ ;[Red]\-#,##0.000\ "/>
    <numFmt numFmtId="196" formatCode="#,##0.0000_ ;[Red]\-#,##0.0000\ "/>
    <numFmt numFmtId="197" formatCode="#,##0.00000_ ;[Red]\-#,##0.00000\ "/>
    <numFmt numFmtId="198" formatCode="#,##0.000000_ ;[Red]\-#,##0.000000\ "/>
    <numFmt numFmtId="199" formatCode="#,##0.0000000_ ;[Red]\-#,##0.0000000\ "/>
    <numFmt numFmtId="200" formatCode="#,##0.00000000_ ;[Red]\-#,##0.00000000\ "/>
    <numFmt numFmtId="201" formatCode="#,##0.000000000_ ;[Red]\-#,##0.000000000\ "/>
    <numFmt numFmtId="202" formatCode="#,##0.0,"/>
    <numFmt numFmtId="203" formatCode="#,##0.00,"/>
    <numFmt numFmtId="204" formatCode="#,##0.000,"/>
    <numFmt numFmtId="205" formatCode="#,##0.0000,"/>
    <numFmt numFmtId="206" formatCode="#,"/>
    <numFmt numFmtId="207" formatCode="#,###,;[Red]\-#,##0,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,;\-#,##0,\ "/>
    <numFmt numFmtId="212" formatCode="#,##0;[Red]#,##0"/>
    <numFmt numFmtId="213" formatCode="#,##0_ ;\-#,##0\ "/>
    <numFmt numFmtId="214" formatCode="\-;\(#,###,\)"/>
    <numFmt numFmtId="215" formatCode="#,##0,;\ #,##0,"/>
    <numFmt numFmtId="216" formatCode="#,##0,_ ;[Red]\-#,##0,\ "/>
    <numFmt numFmtId="217" formatCode="#,##0,;\-\ #,##0,"/>
    <numFmt numFmtId="218" formatCode="0.00_ ;[Red]\-0.00\ "/>
    <numFmt numFmtId="219" formatCode="_-* #,##0.0_-;\-* #,##0.0_-;_-* &quot;-&quot;??_-;_-@_-"/>
    <numFmt numFmtId="220" formatCode="_-* #,##0_-;\-* #,##0_-;_-* &quot;-&quot;??_-;_-@_-"/>
    <numFmt numFmtId="221" formatCode="#,##0.0._-;#,##0.0.\-;&quot;&quot;"/>
    <numFmt numFmtId="222" formatCode="#,##0.00._-;#,##0.00.\-;&quot;&quot;"/>
    <numFmt numFmtId="223" formatCode="#,##0._-;#,##0.\-"/>
    <numFmt numFmtId="224" formatCode="#,##0.00000,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b/>
      <sz val="18"/>
      <color indexed="18"/>
      <name val="Arial Rounded MT Bold"/>
      <family val="2"/>
    </font>
    <font>
      <sz val="10"/>
      <color indexed="21"/>
      <name val="Arial"/>
      <family val="2"/>
    </font>
    <font>
      <sz val="10"/>
      <color indexed="22"/>
      <name val="Arial"/>
      <family val="2"/>
    </font>
    <font>
      <b/>
      <sz val="16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2" borderId="1">
      <alignment/>
      <protection/>
    </xf>
    <xf numFmtId="1" fontId="15" fillId="3" borderId="2">
      <alignment horizontal="left"/>
      <protection/>
    </xf>
    <xf numFmtId="169" fontId="15" fillId="3" borderId="3">
      <alignment horizontal="left"/>
      <protection/>
    </xf>
    <xf numFmtId="167" fontId="16" fillId="3" borderId="4">
      <alignment/>
      <protection locked="0"/>
    </xf>
    <xf numFmtId="168" fontId="16" fillId="3" borderId="3">
      <alignment/>
      <protection/>
    </xf>
    <xf numFmtId="167" fontId="15" fillId="3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4">
      <alignment horizontal="left"/>
      <protection/>
    </xf>
    <xf numFmtId="167" fontId="16" fillId="5" borderId="5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6" borderId="3">
      <alignment/>
      <protection/>
    </xf>
    <xf numFmtId="0" fontId="1" fillId="0" borderId="0" applyNumberFormat="0" applyFill="0" applyBorder="0" applyAlignment="0" applyProtection="0"/>
    <xf numFmtId="0" fontId="0" fillId="5" borderId="1">
      <alignment/>
      <protection/>
    </xf>
    <xf numFmtId="168" fontId="16" fillId="5" borderId="0" applyBorder="0">
      <alignment/>
      <protection locked="0"/>
    </xf>
    <xf numFmtId="0" fontId="2" fillId="0" borderId="0" applyNumberFormat="0" applyFill="0" applyBorder="0" applyAlignment="0" applyProtection="0"/>
    <xf numFmtId="0" fontId="0" fillId="0" borderId="0">
      <alignment/>
      <protection locked="0"/>
    </xf>
    <xf numFmtId="167" fontId="16" fillId="7" borderId="5">
      <alignment/>
      <protection locked="0"/>
    </xf>
    <xf numFmtId="173" fontId="0" fillId="8" borderId="1">
      <alignment/>
      <protection/>
    </xf>
    <xf numFmtId="0" fontId="17" fillId="3" borderId="6">
      <alignment horizontal="centerContinuous"/>
      <protection/>
    </xf>
    <xf numFmtId="167" fontId="18" fillId="9" borderId="7">
      <alignment/>
      <protection/>
    </xf>
    <xf numFmtId="38" fontId="18" fillId="7" borderId="7">
      <alignment vertical="center"/>
      <protection locked="0"/>
    </xf>
    <xf numFmtId="176" fontId="18" fillId="7" borderId="7">
      <alignment vertical="center"/>
      <protection locked="0"/>
    </xf>
    <xf numFmtId="49" fontId="19" fillId="7" borderId="7">
      <alignment/>
      <protection locked="0"/>
    </xf>
    <xf numFmtId="40" fontId="18" fillId="2" borderId="7">
      <alignment/>
      <protection locked="0"/>
    </xf>
    <xf numFmtId="40" fontId="20" fillId="7" borderId="7">
      <alignment/>
      <protection locked="0"/>
    </xf>
    <xf numFmtId="1" fontId="0" fillId="7" borderId="7">
      <alignment horizontal="right"/>
      <protection/>
    </xf>
    <xf numFmtId="9" fontId="0" fillId="0" borderId="0" applyFont="0" applyFill="0" applyBorder="0" applyAlignment="0" applyProtection="0"/>
    <xf numFmtId="174" fontId="0" fillId="5" borderId="1">
      <alignment horizontal="right"/>
      <protection/>
    </xf>
    <xf numFmtId="175" fontId="0" fillId="5" borderId="1">
      <alignment horizontal="right"/>
      <protection/>
    </xf>
    <xf numFmtId="167" fontId="16" fillId="5" borderId="5">
      <alignment/>
      <protection/>
    </xf>
    <xf numFmtId="170" fontId="18" fillId="5" borderId="5">
      <alignment/>
      <protection/>
    </xf>
    <xf numFmtId="0" fontId="10" fillId="4" borderId="3">
      <alignment horizontal="left"/>
      <protection/>
    </xf>
    <xf numFmtId="167" fontId="16" fillId="5" borderId="5">
      <alignment/>
      <protection/>
    </xf>
    <xf numFmtId="172" fontId="0" fillId="9" borderId="1">
      <alignment horizontal="right"/>
      <protection/>
    </xf>
    <xf numFmtId="174" fontId="0" fillId="5" borderId="2">
      <alignment horizontal="right"/>
      <protection/>
    </xf>
    <xf numFmtId="40" fontId="18" fillId="6" borderId="7">
      <alignment/>
      <protection/>
    </xf>
    <xf numFmtId="167" fontId="16" fillId="9" borderId="7">
      <alignment/>
      <protection/>
    </xf>
    <xf numFmtId="168" fontId="16" fillId="9" borderId="8">
      <alignment vertical="center"/>
      <protection/>
    </xf>
    <xf numFmtId="167" fontId="16" fillId="10" borderId="9">
      <alignment vertical="center"/>
      <protection/>
    </xf>
    <xf numFmtId="170" fontId="18" fillId="10" borderId="2">
      <alignment vertical="center"/>
      <protection/>
    </xf>
    <xf numFmtId="167" fontId="16" fillId="10" borderId="9">
      <alignment vertical="center"/>
      <protection/>
    </xf>
    <xf numFmtId="167" fontId="21" fillId="11" borderId="0">
      <alignment horizontal="centerContinuous"/>
      <protection locked="0"/>
    </xf>
    <xf numFmtId="168" fontId="16" fillId="3" borderId="0" applyBorder="0">
      <alignment horizontal="center"/>
      <protection locked="0"/>
    </xf>
    <xf numFmtId="0" fontId="22" fillId="3" borderId="6">
      <alignment horizontal="left"/>
      <protection locked="0"/>
    </xf>
    <xf numFmtId="168" fontId="21" fillId="11" borderId="0" applyNumberFormat="0" applyFont="0" applyAlignment="0">
      <protection/>
    </xf>
    <xf numFmtId="167" fontId="21" fillId="11" borderId="0">
      <alignment horizontal="centerContinuous"/>
      <protection locked="0"/>
    </xf>
    <xf numFmtId="173" fontId="17" fillId="3" borderId="3">
      <alignment/>
      <protection/>
    </xf>
    <xf numFmtId="167" fontId="16" fillId="10" borderId="0">
      <alignment vertical="center"/>
      <protection/>
    </xf>
    <xf numFmtId="0" fontId="23" fillId="9" borderId="0">
      <alignment/>
      <protection/>
    </xf>
    <xf numFmtId="40" fontId="16" fillId="9" borderId="7" applyNumberFormat="0" applyBorder="0">
      <alignment horizontal="center"/>
      <protection/>
    </xf>
    <xf numFmtId="168" fontId="16" fillId="9" borderId="10">
      <alignment/>
      <protection/>
    </xf>
    <xf numFmtId="170" fontId="18" fillId="10" borderId="5">
      <alignment/>
      <protection/>
    </xf>
  </cellStyleXfs>
  <cellXfs count="60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1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3" fillId="9" borderId="1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7" fillId="9" borderId="18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8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9" borderId="18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12" fillId="9" borderId="0" xfId="0" applyFont="1" applyFill="1" applyBorder="1" applyAlignment="1">
      <alignment/>
    </xf>
    <xf numFmtId="0" fontId="13" fillId="12" borderId="11" xfId="0" applyFont="1" applyFill="1" applyBorder="1" applyAlignment="1">
      <alignment/>
    </xf>
    <xf numFmtId="165" fontId="13" fillId="12" borderId="12" xfId="0" applyNumberFormat="1" applyFont="1" applyFill="1" applyBorder="1" applyAlignment="1">
      <alignment/>
    </xf>
    <xf numFmtId="0" fontId="14" fillId="9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3" fillId="9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3" fillId="9" borderId="23" xfId="0" applyNumberFormat="1" applyFont="1" applyFill="1" applyBorder="1" applyAlignment="1">
      <alignment/>
    </xf>
    <xf numFmtId="164" fontId="7" fillId="9" borderId="20" xfId="0" applyNumberFormat="1" applyFont="1" applyFill="1" applyBorder="1" applyAlignment="1">
      <alignment/>
    </xf>
    <xf numFmtId="165" fontId="24" fillId="12" borderId="12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5" fontId="24" fillId="12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5">
    <cellStyle name="Normal" xfId="0"/>
    <cellStyle name="Anomaly" xfId="15"/>
    <cellStyle name="changes" xfId="16"/>
    <cellStyle name="Chart of Accounts" xfId="17"/>
    <cellStyle name="Chart of Accounts stamp" xfId="18"/>
    <cellStyle name="Chart of Accounts_AutoMacros_Module" xfId="19"/>
    <cellStyle name="Column Header" xfId="20"/>
    <cellStyle name="Comma" xfId="21"/>
    <cellStyle name="Comma [0]" xfId="22"/>
    <cellStyle name="Consol_titlegrid" xfId="23"/>
    <cellStyle name="Consolfile" xfId="24"/>
    <cellStyle name="Currency" xfId="25"/>
    <cellStyle name="Currency [0]" xfId="26"/>
    <cellStyle name="Derived Cell" xfId="27"/>
    <cellStyle name="Followed Hyperlink" xfId="28"/>
    <cellStyle name="Formula" xfId="29"/>
    <cellStyle name="Formula Cell" xfId="30"/>
    <cellStyle name="Hyperlink" xfId="31"/>
    <cellStyle name="Input" xfId="32"/>
    <cellStyle name="Input Cell" xfId="33"/>
    <cellStyle name="Link" xfId="34"/>
    <cellStyle name="monthlabel" xfId="35"/>
    <cellStyle name="Non-Usage Cell" xfId="36"/>
    <cellStyle name="Normal 0dp" xfId="37"/>
    <cellStyle name="Normal 1dp" xfId="38"/>
    <cellStyle name="Normal Anomaly" xfId="39"/>
    <cellStyle name="Normal Attention" xfId="40"/>
    <cellStyle name="Normal Greyed" xfId="41"/>
    <cellStyle name="Normal PayNumber" xfId="42"/>
    <cellStyle name="Percent" xfId="43"/>
    <cellStyle name="Protected" xfId="44"/>
    <cellStyle name="Protected 2dp%" xfId="45"/>
    <cellStyle name="Protected Cell" xfId="46"/>
    <cellStyle name="Protected Cell Percent" xfId="47"/>
    <cellStyle name="Protected Cell with Border" xfId="48"/>
    <cellStyle name="Protected Cell_AutoMacros_Module" xfId="49"/>
    <cellStyle name="Protected No Input" xfId="50"/>
    <cellStyle name="Protectedscon" xfId="51"/>
    <cellStyle name="Reference" xfId="52"/>
    <cellStyle name="Spare Cell" xfId="53"/>
    <cellStyle name="Sub-Heading" xfId="54"/>
    <cellStyle name="Sub-Total" xfId="55"/>
    <cellStyle name="Sub-Total Percent" xfId="56"/>
    <cellStyle name="Sub-Total_Actuals YTD p06" xfId="57"/>
    <cellStyle name="Title" xfId="58"/>
    <cellStyle name="Title Cell" xfId="59"/>
    <cellStyle name="Title Invis" xfId="60"/>
    <cellStyle name="Title Page" xfId="61"/>
    <cellStyle name="Title_AutoMacros_Module" xfId="62"/>
    <cellStyle name="TitleChart" xfId="63"/>
    <cellStyle name="Total" xfId="64"/>
    <cellStyle name="Usage Prevented" xfId="65"/>
    <cellStyle name="Use Prevented" xfId="66"/>
    <cellStyle name="Use Prevented Cell" xfId="67"/>
    <cellStyle name="Var 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B63"/>
  <sheetViews>
    <sheetView tabSelected="1" view="pageBreakPreview" zoomScale="50" zoomScaleNormal="60" zoomScaleSheetLayoutView="5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69.28125" style="12" bestFit="1" customWidth="1"/>
    <col min="2" max="2" width="23.57421875" style="12" customWidth="1"/>
    <col min="3" max="3" width="17.8515625" style="12" customWidth="1"/>
    <col min="4" max="4" width="20.140625" style="12" bestFit="1" customWidth="1"/>
    <col min="5" max="5" width="23.57421875" style="12" customWidth="1"/>
    <col min="6" max="6" width="17.8515625" style="12" customWidth="1"/>
    <col min="7" max="7" width="20.140625" style="12" customWidth="1"/>
    <col min="8" max="8" width="23.57421875" style="12" customWidth="1"/>
    <col min="9" max="9" width="17.8515625" style="12" bestFit="1" customWidth="1"/>
    <col min="10" max="10" width="20.140625" style="12" customWidth="1"/>
    <col min="11" max="11" width="23.57421875" style="12" customWidth="1"/>
    <col min="12" max="12" width="17.8515625" style="12" customWidth="1"/>
    <col min="13" max="13" width="20.140625" style="12" customWidth="1"/>
    <col min="14" max="14" width="23.57421875" style="12" customWidth="1"/>
    <col min="15" max="15" width="17.8515625" style="12" customWidth="1"/>
    <col min="16" max="16" width="20.140625" style="12" customWidth="1"/>
    <col min="17" max="17" width="23.57421875" style="12" customWidth="1"/>
    <col min="18" max="18" width="17.8515625" style="12" customWidth="1"/>
    <col min="19" max="19" width="20.140625" style="12" customWidth="1"/>
    <col min="20" max="20" width="23.57421875" style="12" customWidth="1"/>
    <col min="21" max="21" width="17.8515625" style="12" customWidth="1"/>
    <col min="22" max="22" width="20.140625" style="12" customWidth="1"/>
    <col min="23" max="23" width="23.57421875" style="12" customWidth="1"/>
    <col min="24" max="24" width="17.8515625" style="12" customWidth="1"/>
    <col min="25" max="25" width="20.140625" style="12" customWidth="1"/>
    <col min="26" max="26" width="23.57421875" style="12" customWidth="1"/>
    <col min="27" max="27" width="17.8515625" style="12" customWidth="1"/>
    <col min="28" max="28" width="20.140625" style="12" customWidth="1"/>
    <col min="29" max="16384" width="9.140625" style="12" customWidth="1"/>
  </cols>
  <sheetData>
    <row r="1" spans="1:28" s="2" customFormat="1" ht="50.25" customHeight="1" thickBot="1">
      <c r="A1" s="1"/>
      <c r="B1" s="57" t="s">
        <v>0</v>
      </c>
      <c r="C1" s="58"/>
      <c r="D1" s="59"/>
      <c r="E1" s="57" t="s">
        <v>1</v>
      </c>
      <c r="F1" s="58"/>
      <c r="G1" s="59"/>
      <c r="H1" s="57" t="s">
        <v>2</v>
      </c>
      <c r="I1" s="58"/>
      <c r="J1" s="59"/>
      <c r="K1" s="57" t="s">
        <v>3</v>
      </c>
      <c r="L1" s="58"/>
      <c r="M1" s="59"/>
      <c r="N1" s="57" t="s">
        <v>4</v>
      </c>
      <c r="O1" s="58"/>
      <c r="P1" s="59"/>
      <c r="Q1" s="57" t="s">
        <v>5</v>
      </c>
      <c r="R1" s="58"/>
      <c r="S1" s="59"/>
      <c r="T1" s="57" t="s">
        <v>6</v>
      </c>
      <c r="U1" s="58"/>
      <c r="V1" s="59"/>
      <c r="W1" s="57" t="s">
        <v>7</v>
      </c>
      <c r="X1" s="58"/>
      <c r="Y1" s="59"/>
      <c r="Z1" s="57" t="s">
        <v>8</v>
      </c>
      <c r="AA1" s="58"/>
      <c r="AB1" s="59"/>
    </row>
    <row r="2" spans="1:28" s="7" customFormat="1" ht="39" customHeight="1" thickBot="1">
      <c r="A2" s="3"/>
      <c r="B2" s="4" t="s">
        <v>9</v>
      </c>
      <c r="C2" s="5" t="s">
        <v>47</v>
      </c>
      <c r="D2" s="6" t="s">
        <v>10</v>
      </c>
      <c r="E2" s="4" t="s">
        <v>9</v>
      </c>
      <c r="F2" s="5" t="s">
        <v>47</v>
      </c>
      <c r="G2" s="6" t="s">
        <v>10</v>
      </c>
      <c r="H2" s="4" t="s">
        <v>9</v>
      </c>
      <c r="I2" s="5" t="s">
        <v>47</v>
      </c>
      <c r="J2" s="6" t="s">
        <v>10</v>
      </c>
      <c r="K2" s="4" t="s">
        <v>9</v>
      </c>
      <c r="L2" s="5" t="s">
        <v>47</v>
      </c>
      <c r="M2" s="6" t="s">
        <v>10</v>
      </c>
      <c r="N2" s="4" t="s">
        <v>9</v>
      </c>
      <c r="O2" s="5" t="s">
        <v>47</v>
      </c>
      <c r="P2" s="6" t="s">
        <v>10</v>
      </c>
      <c r="Q2" s="4" t="s">
        <v>9</v>
      </c>
      <c r="R2" s="5" t="s">
        <v>47</v>
      </c>
      <c r="S2" s="6" t="s">
        <v>10</v>
      </c>
      <c r="T2" s="4" t="s">
        <v>9</v>
      </c>
      <c r="U2" s="5" t="s">
        <v>47</v>
      </c>
      <c r="V2" s="6" t="s">
        <v>10</v>
      </c>
      <c r="W2" s="4" t="s">
        <v>9</v>
      </c>
      <c r="X2" s="5" t="s">
        <v>47</v>
      </c>
      <c r="Y2" s="6" t="s">
        <v>10</v>
      </c>
      <c r="Z2" s="4" t="s">
        <v>9</v>
      </c>
      <c r="AA2" s="5" t="s">
        <v>47</v>
      </c>
      <c r="AB2" s="6" t="s">
        <v>10</v>
      </c>
    </row>
    <row r="3" spans="1:28" ht="12.75">
      <c r="A3" s="8"/>
      <c r="B3" s="9"/>
      <c r="C3" s="10"/>
      <c r="D3" s="11"/>
      <c r="E3" s="9"/>
      <c r="F3" s="10"/>
      <c r="G3" s="11"/>
      <c r="H3" s="9"/>
      <c r="I3" s="10"/>
      <c r="J3" s="11"/>
      <c r="K3" s="9"/>
      <c r="L3" s="10"/>
      <c r="M3" s="11"/>
      <c r="N3" s="9"/>
      <c r="O3" s="10"/>
      <c r="P3" s="11"/>
      <c r="Q3" s="9"/>
      <c r="R3" s="10"/>
      <c r="S3" s="11"/>
      <c r="T3" s="9"/>
      <c r="U3" s="10"/>
      <c r="V3" s="11"/>
      <c r="W3" s="9"/>
      <c r="X3" s="10"/>
      <c r="Y3" s="11"/>
      <c r="Z3" s="9"/>
      <c r="AA3" s="10"/>
      <c r="AB3" s="11"/>
    </row>
    <row r="4" spans="1:28" ht="24" customHeight="1">
      <c r="A4" s="13" t="s">
        <v>11</v>
      </c>
      <c r="B4" s="14"/>
      <c r="C4" s="15"/>
      <c r="D4" s="16"/>
      <c r="E4" s="14"/>
      <c r="F4" s="15"/>
      <c r="G4" s="16"/>
      <c r="H4" s="14"/>
      <c r="I4" s="15"/>
      <c r="J4" s="16"/>
      <c r="K4" s="14"/>
      <c r="L4" s="15"/>
      <c r="M4" s="16"/>
      <c r="N4" s="14"/>
      <c r="O4" s="15"/>
      <c r="P4" s="16"/>
      <c r="Q4" s="14"/>
      <c r="R4" s="15"/>
      <c r="S4" s="16"/>
      <c r="T4" s="14"/>
      <c r="U4" s="15"/>
      <c r="V4" s="16"/>
      <c r="W4" s="14"/>
      <c r="X4" s="15"/>
      <c r="Y4" s="16"/>
      <c r="Z4" s="14"/>
      <c r="AA4" s="15"/>
      <c r="AB4" s="16"/>
    </row>
    <row r="5" spans="1:28" ht="24" customHeight="1">
      <c r="A5" s="13"/>
      <c r="B5" s="14"/>
      <c r="C5" s="15"/>
      <c r="D5" s="16"/>
      <c r="E5" s="14"/>
      <c r="F5" s="15"/>
      <c r="G5" s="16"/>
      <c r="H5" s="14"/>
      <c r="I5" s="15"/>
      <c r="J5" s="16"/>
      <c r="K5" s="14"/>
      <c r="L5" s="15"/>
      <c r="M5" s="16"/>
      <c r="N5" s="14"/>
      <c r="O5" s="15"/>
      <c r="P5" s="16"/>
      <c r="Q5" s="14"/>
      <c r="R5" s="15"/>
      <c r="S5" s="16"/>
      <c r="T5" s="14"/>
      <c r="U5" s="15"/>
      <c r="V5" s="16"/>
      <c r="W5" s="14"/>
      <c r="X5" s="15"/>
      <c r="Y5" s="16"/>
      <c r="Z5" s="14"/>
      <c r="AA5" s="15"/>
      <c r="AB5" s="16"/>
    </row>
    <row r="6" spans="1:94" ht="24" customHeight="1">
      <c r="A6" s="17" t="s">
        <v>12</v>
      </c>
      <c r="B6" s="18">
        <v>811236979</v>
      </c>
      <c r="C6" s="19">
        <v>801273636.0900004</v>
      </c>
      <c r="D6" s="20">
        <f>C6-B6</f>
        <v>-9963342.909999609</v>
      </c>
      <c r="E6" s="18">
        <v>133795519</v>
      </c>
      <c r="F6" s="19">
        <v>134709342.70999998</v>
      </c>
      <c r="G6" s="20">
        <f>F6-E6</f>
        <v>913823.7099999785</v>
      </c>
      <c r="H6" s="18">
        <v>117733660</v>
      </c>
      <c r="I6" s="19">
        <v>122194253.32999998</v>
      </c>
      <c r="J6" s="20">
        <f>I6-H6</f>
        <v>4460593.329999983</v>
      </c>
      <c r="K6" s="18">
        <v>41422918</v>
      </c>
      <c r="L6" s="19">
        <v>39568772</v>
      </c>
      <c r="M6" s="20">
        <f>L6-K6</f>
        <v>-1854146</v>
      </c>
      <c r="N6" s="18">
        <v>79229216</v>
      </c>
      <c r="O6" s="19">
        <v>80639656.42</v>
      </c>
      <c r="P6" s="20">
        <f>O6-N6</f>
        <v>1410440.4200000018</v>
      </c>
      <c r="Q6" s="18">
        <v>1892496</v>
      </c>
      <c r="R6" s="19">
        <v>5559998.36</v>
      </c>
      <c r="S6" s="20">
        <f>R6-Q6</f>
        <v>3667502.3600000003</v>
      </c>
      <c r="T6" s="18">
        <v>0</v>
      </c>
      <c r="U6" s="19">
        <v>0</v>
      </c>
      <c r="V6" s="20">
        <f>U6-T6</f>
        <v>0</v>
      </c>
      <c r="W6" s="18">
        <v>5166190</v>
      </c>
      <c r="X6" s="19">
        <v>0</v>
      </c>
      <c r="Y6" s="20">
        <f>X6-W6</f>
        <v>-5166190</v>
      </c>
      <c r="Z6" s="18">
        <f aca="true" t="shared" si="0" ref="Z6:AA9">B6+E6+H6+K6+N6+Q6+T6+W6</f>
        <v>1190476978</v>
      </c>
      <c r="AA6" s="18">
        <f t="shared" si="0"/>
        <v>1183945658.9100003</v>
      </c>
      <c r="AB6" s="20">
        <f>AA6-Z6</f>
        <v>-6531319.089999676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ht="24" customHeight="1">
      <c r="A7" s="17" t="s">
        <v>13</v>
      </c>
      <c r="B7" s="18">
        <v>116763119</v>
      </c>
      <c r="C7" s="19">
        <v>108157864.09999993</v>
      </c>
      <c r="D7" s="20">
        <f>C7-B7</f>
        <v>-8605254.900000066</v>
      </c>
      <c r="E7" s="18">
        <v>35345504</v>
      </c>
      <c r="F7" s="19">
        <v>32066514.559999995</v>
      </c>
      <c r="G7" s="20">
        <f>F7-E7</f>
        <v>-3278989.440000005</v>
      </c>
      <c r="H7" s="18">
        <v>59584823</v>
      </c>
      <c r="I7" s="19">
        <v>61356287.540000014</v>
      </c>
      <c r="J7" s="20">
        <f>I7-H7</f>
        <v>1771464.540000014</v>
      </c>
      <c r="K7" s="18">
        <v>87966215</v>
      </c>
      <c r="L7" s="19">
        <v>86306629.47999997</v>
      </c>
      <c r="M7" s="20">
        <f>L7-K7</f>
        <v>-1659585.5200000256</v>
      </c>
      <c r="N7" s="18">
        <v>19208428</v>
      </c>
      <c r="O7" s="19">
        <v>19388100.450000007</v>
      </c>
      <c r="P7" s="20">
        <f>O7-N7</f>
        <v>179672.4500000067</v>
      </c>
      <c r="Q7" s="18">
        <v>45685453</v>
      </c>
      <c r="R7" s="19">
        <v>44459542.31</v>
      </c>
      <c r="S7" s="20">
        <f>R7-Q7</f>
        <v>-1225910.6899999976</v>
      </c>
      <c r="T7" s="18">
        <v>4084433</v>
      </c>
      <c r="U7" s="19">
        <v>3784542.32</v>
      </c>
      <c r="V7" s="20">
        <f>U7-T7</f>
        <v>-299890.68000000017</v>
      </c>
      <c r="W7" s="18">
        <v>4949535</v>
      </c>
      <c r="X7" s="19">
        <v>0</v>
      </c>
      <c r="Y7" s="20">
        <f>X7-W7</f>
        <v>-4949535</v>
      </c>
      <c r="Z7" s="18">
        <f t="shared" si="0"/>
        <v>373587510</v>
      </c>
      <c r="AA7" s="18">
        <f t="shared" si="0"/>
        <v>355519480.75999993</v>
      </c>
      <c r="AB7" s="20">
        <f>AA7-Z7</f>
        <v>-18068029.24000007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</row>
    <row r="8" spans="1:94" ht="24" customHeight="1">
      <c r="A8" s="17" t="s">
        <v>14</v>
      </c>
      <c r="B8" s="18">
        <v>14758373</v>
      </c>
      <c r="C8" s="19">
        <v>11026994.88</v>
      </c>
      <c r="D8" s="20">
        <f>C8-B8</f>
        <v>-3731378.119999999</v>
      </c>
      <c r="E8" s="18">
        <v>1868408</v>
      </c>
      <c r="F8" s="19">
        <v>1603521.61</v>
      </c>
      <c r="G8" s="20">
        <f>F8-E8</f>
        <v>-264886.3899999999</v>
      </c>
      <c r="H8" s="18">
        <v>0</v>
      </c>
      <c r="I8" s="19">
        <v>0</v>
      </c>
      <c r="J8" s="20">
        <f>I8-H8</f>
        <v>0</v>
      </c>
      <c r="K8" s="18">
        <v>0</v>
      </c>
      <c r="L8" s="19">
        <v>0</v>
      </c>
      <c r="M8" s="20">
        <f>L8-K8</f>
        <v>0</v>
      </c>
      <c r="N8" s="18">
        <v>96213</v>
      </c>
      <c r="O8" s="19">
        <v>167575.44</v>
      </c>
      <c r="P8" s="20">
        <f>O8-N8</f>
        <v>71362.44</v>
      </c>
      <c r="Q8" s="18">
        <v>1484984</v>
      </c>
      <c r="R8" s="19">
        <v>1092422.72</v>
      </c>
      <c r="S8" s="20">
        <f>R8-Q8</f>
        <v>-392561.28</v>
      </c>
      <c r="T8" s="18">
        <v>0</v>
      </c>
      <c r="U8" s="19">
        <v>0</v>
      </c>
      <c r="V8" s="20">
        <f>U8-T8</f>
        <v>0</v>
      </c>
      <c r="W8" s="18">
        <v>0</v>
      </c>
      <c r="X8" s="19">
        <v>0</v>
      </c>
      <c r="Y8" s="20">
        <f>X8-W8</f>
        <v>0</v>
      </c>
      <c r="Z8" s="18">
        <f t="shared" si="0"/>
        <v>18207978</v>
      </c>
      <c r="AA8" s="18">
        <f t="shared" si="0"/>
        <v>13890514.65</v>
      </c>
      <c r="AB8" s="20">
        <f>AA8-Z8</f>
        <v>-4317463.35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</row>
    <row r="9" spans="1:94" ht="24" customHeight="1">
      <c r="A9" s="17" t="s">
        <v>15</v>
      </c>
      <c r="B9" s="18">
        <v>24580033</v>
      </c>
      <c r="C9" s="19">
        <v>21814232.500000004</v>
      </c>
      <c r="D9" s="20">
        <f>C9-B9</f>
        <v>-2765800.4999999963</v>
      </c>
      <c r="E9" s="18">
        <v>896007</v>
      </c>
      <c r="F9" s="19">
        <v>872846.05</v>
      </c>
      <c r="G9" s="20">
        <f>F9-E9</f>
        <v>-23160.949999999953</v>
      </c>
      <c r="H9" s="18">
        <v>0</v>
      </c>
      <c r="I9" s="19">
        <v>76.61</v>
      </c>
      <c r="J9" s="20">
        <f>I9-H9</f>
        <v>76.61</v>
      </c>
      <c r="K9" s="18">
        <v>0</v>
      </c>
      <c r="L9" s="19">
        <v>0</v>
      </c>
      <c r="M9" s="20">
        <f>L9-K9</f>
        <v>0</v>
      </c>
      <c r="N9" s="18">
        <v>0</v>
      </c>
      <c r="O9" s="19">
        <v>0</v>
      </c>
      <c r="P9" s="20">
        <f>O9-N9</f>
        <v>0</v>
      </c>
      <c r="Q9" s="18">
        <v>0</v>
      </c>
      <c r="R9" s="19">
        <v>5339.66</v>
      </c>
      <c r="S9" s="20">
        <f>R9-Q9</f>
        <v>5339.66</v>
      </c>
      <c r="T9" s="18">
        <v>0</v>
      </c>
      <c r="U9" s="19">
        <v>0</v>
      </c>
      <c r="V9" s="20">
        <f>U9-T9</f>
        <v>0</v>
      </c>
      <c r="W9" s="18">
        <v>0</v>
      </c>
      <c r="X9" s="19">
        <v>0</v>
      </c>
      <c r="Y9" s="20">
        <f>X9-W9</f>
        <v>0</v>
      </c>
      <c r="Z9" s="18">
        <f t="shared" si="0"/>
        <v>25476040</v>
      </c>
      <c r="AA9" s="18">
        <f t="shared" si="0"/>
        <v>22692494.820000004</v>
      </c>
      <c r="AB9" s="20">
        <f>AA9-Z9</f>
        <v>-2783545.179999996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s="24" customFormat="1" ht="24" customHeight="1">
      <c r="A10" s="22" t="s">
        <v>16</v>
      </c>
      <c r="B10" s="46">
        <f>SUM(B6:B9)</f>
        <v>967338504</v>
      </c>
      <c r="C10" s="46">
        <f>SUM(C6:C9)</f>
        <v>942272727.5700003</v>
      </c>
      <c r="D10" s="46">
        <f>SUM(D6:D9)</f>
        <v>-25065776.42999967</v>
      </c>
      <c r="E10" s="46">
        <f aca="true" t="shared" si="1" ref="E10:AB10">SUM(E6:E9)</f>
        <v>171905438</v>
      </c>
      <c r="F10" s="46">
        <f t="shared" si="1"/>
        <v>169252224.93</v>
      </c>
      <c r="G10" s="46">
        <f t="shared" si="1"/>
        <v>-2653213.0700000264</v>
      </c>
      <c r="H10" s="46">
        <f t="shared" si="1"/>
        <v>177318483</v>
      </c>
      <c r="I10" s="46">
        <f t="shared" si="1"/>
        <v>183550617.48000002</v>
      </c>
      <c r="J10" s="46">
        <f t="shared" si="1"/>
        <v>6232134.479999998</v>
      </c>
      <c r="K10" s="46">
        <f t="shared" si="1"/>
        <v>129389133</v>
      </c>
      <c r="L10" s="46">
        <f t="shared" si="1"/>
        <v>125875401.47999997</v>
      </c>
      <c r="M10" s="46">
        <f t="shared" si="1"/>
        <v>-3513731.5200000256</v>
      </c>
      <c r="N10" s="46">
        <f t="shared" si="1"/>
        <v>98533857</v>
      </c>
      <c r="O10" s="46">
        <f t="shared" si="1"/>
        <v>100195332.31</v>
      </c>
      <c r="P10" s="46">
        <f t="shared" si="1"/>
        <v>1661475.3100000084</v>
      </c>
      <c r="Q10" s="46">
        <f t="shared" si="1"/>
        <v>49062933</v>
      </c>
      <c r="R10" s="46">
        <f t="shared" si="1"/>
        <v>51117303.05</v>
      </c>
      <c r="S10" s="46">
        <f t="shared" si="1"/>
        <v>2054370.0500000026</v>
      </c>
      <c r="T10" s="46">
        <f t="shared" si="1"/>
        <v>4084433</v>
      </c>
      <c r="U10" s="46">
        <f t="shared" si="1"/>
        <v>3784542.32</v>
      </c>
      <c r="V10" s="46">
        <f t="shared" si="1"/>
        <v>-299890.68000000017</v>
      </c>
      <c r="W10" s="46">
        <f t="shared" si="1"/>
        <v>10115725</v>
      </c>
      <c r="X10" s="46">
        <f t="shared" si="1"/>
        <v>0</v>
      </c>
      <c r="Y10" s="46">
        <f t="shared" si="1"/>
        <v>-10115725</v>
      </c>
      <c r="Z10" s="46">
        <f t="shared" si="1"/>
        <v>1607748506</v>
      </c>
      <c r="AA10" s="46">
        <f t="shared" si="1"/>
        <v>1576048149.1400003</v>
      </c>
      <c r="AB10" s="46">
        <f t="shared" si="1"/>
        <v>-31700356.859999742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</row>
    <row r="11" spans="1:94" ht="24" customHeight="1">
      <c r="A11" s="17" t="s">
        <v>17</v>
      </c>
      <c r="B11" s="18">
        <v>65806124</v>
      </c>
      <c r="C11" s="19">
        <v>69621769.44999999</v>
      </c>
      <c r="D11" s="20">
        <f>C11-B11</f>
        <v>3815645.449999988</v>
      </c>
      <c r="E11" s="18">
        <v>23179240</v>
      </c>
      <c r="F11" s="19">
        <v>31265795.160000004</v>
      </c>
      <c r="G11" s="20">
        <f>F11-E11</f>
        <v>8086555.160000004</v>
      </c>
      <c r="H11" s="18">
        <v>17124071</v>
      </c>
      <c r="I11" s="19">
        <v>19704223.790000003</v>
      </c>
      <c r="J11" s="20">
        <f>I11-H11</f>
        <v>2580152.790000003</v>
      </c>
      <c r="K11" s="18">
        <v>4641807</v>
      </c>
      <c r="L11" s="19">
        <v>4202859.72</v>
      </c>
      <c r="M11" s="20">
        <f>L11-K11</f>
        <v>-438947.28000000026</v>
      </c>
      <c r="N11" s="18">
        <v>3681063</v>
      </c>
      <c r="O11" s="19">
        <v>3704558.21</v>
      </c>
      <c r="P11" s="20">
        <f>O11-N11</f>
        <v>23495.209999999963</v>
      </c>
      <c r="Q11" s="18">
        <v>2544</v>
      </c>
      <c r="R11" s="19">
        <v>13473.53</v>
      </c>
      <c r="S11" s="20">
        <f>R11-Q11</f>
        <v>10929.53</v>
      </c>
      <c r="T11" s="18">
        <v>0</v>
      </c>
      <c r="U11" s="19">
        <v>0</v>
      </c>
      <c r="V11" s="20">
        <f>U11-T11</f>
        <v>0</v>
      </c>
      <c r="W11" s="18">
        <v>245119</v>
      </c>
      <c r="X11" s="19">
        <v>0</v>
      </c>
      <c r="Y11" s="20">
        <f>X11-W11</f>
        <v>-245119</v>
      </c>
      <c r="Z11" s="18">
        <f aca="true" t="shared" si="2" ref="Z11:AA14">B11+E11+H11+K11+N11+Q11+T11+W11</f>
        <v>114679968</v>
      </c>
      <c r="AA11" s="18">
        <f t="shared" si="2"/>
        <v>128512679.85999998</v>
      </c>
      <c r="AB11" s="20">
        <f>AA11-Z11</f>
        <v>13832711.859999985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</row>
    <row r="12" spans="1:94" ht="24" customHeight="1">
      <c r="A12" s="17" t="s">
        <v>18</v>
      </c>
      <c r="B12" s="18">
        <v>6156062</v>
      </c>
      <c r="C12" s="19">
        <v>8027950.340000002</v>
      </c>
      <c r="D12" s="20">
        <f>C12-B12</f>
        <v>1871888.3400000017</v>
      </c>
      <c r="E12" s="18">
        <v>3238441</v>
      </c>
      <c r="F12" s="19">
        <v>3906828.4</v>
      </c>
      <c r="G12" s="20">
        <f>F12-E12</f>
        <v>668387.3999999999</v>
      </c>
      <c r="H12" s="18">
        <v>3798889</v>
      </c>
      <c r="I12" s="19">
        <v>4829477.78</v>
      </c>
      <c r="J12" s="20">
        <f>I12-H12</f>
        <v>1030588.7800000003</v>
      </c>
      <c r="K12" s="18">
        <v>2855649</v>
      </c>
      <c r="L12" s="19">
        <v>3147203.77</v>
      </c>
      <c r="M12" s="20">
        <f>L12-K12</f>
        <v>291554.77</v>
      </c>
      <c r="N12" s="18">
        <v>377928</v>
      </c>
      <c r="O12" s="19">
        <v>401747.03</v>
      </c>
      <c r="P12" s="20">
        <f>O12-N12</f>
        <v>23819.030000000028</v>
      </c>
      <c r="Q12" s="18">
        <v>3777017</v>
      </c>
      <c r="R12" s="19">
        <v>5465800.850000001</v>
      </c>
      <c r="S12" s="20">
        <f>R12-Q12</f>
        <v>1688783.8500000006</v>
      </c>
      <c r="T12" s="18">
        <v>12483</v>
      </c>
      <c r="U12" s="19">
        <v>9628.74</v>
      </c>
      <c r="V12" s="20">
        <f>U12-T12</f>
        <v>-2854.26</v>
      </c>
      <c r="W12" s="18">
        <v>0</v>
      </c>
      <c r="X12" s="19">
        <v>0</v>
      </c>
      <c r="Y12" s="20">
        <f>X12-W12</f>
        <v>0</v>
      </c>
      <c r="Z12" s="18">
        <f t="shared" si="2"/>
        <v>20216469</v>
      </c>
      <c r="AA12" s="18">
        <f t="shared" si="2"/>
        <v>25788636.910000004</v>
      </c>
      <c r="AB12" s="20">
        <f>AA12-Z12</f>
        <v>5572167.910000004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</row>
    <row r="13" spans="1:94" ht="24" customHeight="1">
      <c r="A13" s="17" t="s">
        <v>19</v>
      </c>
      <c r="B13" s="18">
        <v>1460555</v>
      </c>
      <c r="C13" s="19">
        <v>774547.96</v>
      </c>
      <c r="D13" s="20">
        <f>C13-B13</f>
        <v>-686007.04</v>
      </c>
      <c r="E13" s="18">
        <v>492628</v>
      </c>
      <c r="F13" s="19">
        <v>593326.92</v>
      </c>
      <c r="G13" s="20">
        <f>F13-E13</f>
        <v>100698.92000000004</v>
      </c>
      <c r="H13" s="18">
        <v>0</v>
      </c>
      <c r="I13" s="19">
        <v>0</v>
      </c>
      <c r="J13" s="20">
        <f>I13-H13</f>
        <v>0</v>
      </c>
      <c r="K13" s="18">
        <v>0</v>
      </c>
      <c r="L13" s="19">
        <v>0</v>
      </c>
      <c r="M13" s="20">
        <f>L13-K13</f>
        <v>0</v>
      </c>
      <c r="N13" s="18">
        <v>0</v>
      </c>
      <c r="O13" s="19">
        <v>7153.38</v>
      </c>
      <c r="P13" s="20">
        <f>O13-N13</f>
        <v>7153.38</v>
      </c>
      <c r="Q13" s="18">
        <v>122395</v>
      </c>
      <c r="R13" s="19">
        <v>130818.47</v>
      </c>
      <c r="S13" s="20">
        <f>R13-Q13</f>
        <v>8423.470000000001</v>
      </c>
      <c r="T13" s="18">
        <v>0</v>
      </c>
      <c r="U13" s="19">
        <v>0</v>
      </c>
      <c r="V13" s="20">
        <f>U13-T13</f>
        <v>0</v>
      </c>
      <c r="W13" s="18">
        <v>0</v>
      </c>
      <c r="X13" s="19">
        <v>0</v>
      </c>
      <c r="Y13" s="20">
        <f>X13-W13</f>
        <v>0</v>
      </c>
      <c r="Z13" s="18">
        <f t="shared" si="2"/>
        <v>2075578</v>
      </c>
      <c r="AA13" s="18">
        <f t="shared" si="2"/>
        <v>1505846.7299999997</v>
      </c>
      <c r="AB13" s="20">
        <f>AA13-Z13</f>
        <v>-569731.2700000003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</row>
    <row r="14" spans="1:94" ht="24" customHeight="1">
      <c r="A14" s="17" t="s">
        <v>20</v>
      </c>
      <c r="B14" s="18">
        <v>575318</v>
      </c>
      <c r="C14" s="19">
        <v>235843.1</v>
      </c>
      <c r="D14" s="20">
        <f>C14-B14</f>
        <v>-339474.9</v>
      </c>
      <c r="E14" s="18">
        <v>10200</v>
      </c>
      <c r="F14" s="19">
        <v>25499.05</v>
      </c>
      <c r="G14" s="20">
        <f>F14-E14</f>
        <v>15299.05</v>
      </c>
      <c r="H14" s="18">
        <v>0</v>
      </c>
      <c r="I14" s="19">
        <v>1032.35</v>
      </c>
      <c r="J14" s="20">
        <f>I14-H14</f>
        <v>1032.35</v>
      </c>
      <c r="K14" s="18">
        <v>0</v>
      </c>
      <c r="L14" s="19">
        <v>0</v>
      </c>
      <c r="M14" s="20">
        <f>L14-K14</f>
        <v>0</v>
      </c>
      <c r="N14" s="18">
        <v>0</v>
      </c>
      <c r="O14" s="19">
        <v>0</v>
      </c>
      <c r="P14" s="20">
        <f>O14-N14</f>
        <v>0</v>
      </c>
      <c r="Q14" s="18">
        <v>0</v>
      </c>
      <c r="R14" s="19">
        <v>655.79</v>
      </c>
      <c r="S14" s="20">
        <f>R14-Q14</f>
        <v>655.79</v>
      </c>
      <c r="T14" s="18">
        <v>0</v>
      </c>
      <c r="U14" s="19">
        <v>0</v>
      </c>
      <c r="V14" s="20">
        <f>U14-T14</f>
        <v>0</v>
      </c>
      <c r="W14" s="18">
        <v>0</v>
      </c>
      <c r="X14" s="19">
        <v>0</v>
      </c>
      <c r="Y14" s="20">
        <f>X14-W14</f>
        <v>0</v>
      </c>
      <c r="Z14" s="18">
        <f t="shared" si="2"/>
        <v>585518</v>
      </c>
      <c r="AA14" s="18">
        <f t="shared" si="2"/>
        <v>263030.29</v>
      </c>
      <c r="AB14" s="20">
        <f>AA14-Z14</f>
        <v>-322487.71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</row>
    <row r="15" spans="1:94" s="27" customFormat="1" ht="24" customHeight="1">
      <c r="A15" s="25" t="s">
        <v>21</v>
      </c>
      <c r="B15" s="46">
        <f>SUM(B11:B14)</f>
        <v>73998059</v>
      </c>
      <c r="C15" s="46">
        <f>SUM(C11:C14)</f>
        <v>78660110.84999998</v>
      </c>
      <c r="D15" s="46">
        <f>SUM(D11:D14)</f>
        <v>4662051.849999989</v>
      </c>
      <c r="E15" s="46">
        <f aca="true" t="shared" si="3" ref="E15:AB15">SUM(E11:E14)</f>
        <v>26920509</v>
      </c>
      <c r="F15" s="46">
        <f t="shared" si="3"/>
        <v>35791449.53</v>
      </c>
      <c r="G15" s="46">
        <f t="shared" si="3"/>
        <v>8870940.530000005</v>
      </c>
      <c r="H15" s="46">
        <f t="shared" si="3"/>
        <v>20922960</v>
      </c>
      <c r="I15" s="46">
        <f t="shared" si="3"/>
        <v>24534733.920000006</v>
      </c>
      <c r="J15" s="46">
        <f t="shared" si="3"/>
        <v>3611773.920000003</v>
      </c>
      <c r="K15" s="46">
        <f t="shared" si="3"/>
        <v>7497456</v>
      </c>
      <c r="L15" s="46">
        <f t="shared" si="3"/>
        <v>7350063.49</v>
      </c>
      <c r="M15" s="46">
        <f t="shared" si="3"/>
        <v>-147392.51000000024</v>
      </c>
      <c r="N15" s="46">
        <f t="shared" si="3"/>
        <v>4058991</v>
      </c>
      <c r="O15" s="46">
        <f t="shared" si="3"/>
        <v>4113458.62</v>
      </c>
      <c r="P15" s="46">
        <f t="shared" si="3"/>
        <v>54467.61999999999</v>
      </c>
      <c r="Q15" s="46">
        <f t="shared" si="3"/>
        <v>3901956</v>
      </c>
      <c r="R15" s="46">
        <f t="shared" si="3"/>
        <v>5610748.640000001</v>
      </c>
      <c r="S15" s="46">
        <f t="shared" si="3"/>
        <v>1708792.6400000006</v>
      </c>
      <c r="T15" s="46">
        <f t="shared" si="3"/>
        <v>12483</v>
      </c>
      <c r="U15" s="46">
        <f t="shared" si="3"/>
        <v>9628.74</v>
      </c>
      <c r="V15" s="46">
        <f t="shared" si="3"/>
        <v>-2854.26</v>
      </c>
      <c r="W15" s="46">
        <f t="shared" si="3"/>
        <v>245119</v>
      </c>
      <c r="X15" s="46">
        <f t="shared" si="3"/>
        <v>0</v>
      </c>
      <c r="Y15" s="46">
        <f t="shared" si="3"/>
        <v>-245119</v>
      </c>
      <c r="Z15" s="46">
        <f t="shared" si="3"/>
        <v>137557533</v>
      </c>
      <c r="AA15" s="46">
        <f t="shared" si="3"/>
        <v>156070193.78999996</v>
      </c>
      <c r="AB15" s="46">
        <f t="shared" si="3"/>
        <v>18512660.789999988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</row>
    <row r="16" spans="1:94" ht="24" customHeight="1">
      <c r="A16" s="17" t="s">
        <v>22</v>
      </c>
      <c r="B16" s="18">
        <v>1087547</v>
      </c>
      <c r="C16" s="19">
        <v>1037894.38</v>
      </c>
      <c r="D16" s="20">
        <f>C16-B16</f>
        <v>-49652.619999999995</v>
      </c>
      <c r="E16" s="18">
        <v>365590</v>
      </c>
      <c r="F16" s="19">
        <v>819290.51</v>
      </c>
      <c r="G16" s="20">
        <f>F16-E16</f>
        <v>453700.51</v>
      </c>
      <c r="H16" s="18">
        <v>946029</v>
      </c>
      <c r="I16" s="19">
        <v>848138.35</v>
      </c>
      <c r="J16" s="20">
        <f>I16-H16</f>
        <v>-97890.65000000002</v>
      </c>
      <c r="K16" s="18">
        <v>1966685</v>
      </c>
      <c r="L16" s="19">
        <v>1862193.21</v>
      </c>
      <c r="M16" s="20">
        <f>L16-K16</f>
        <v>-104491.79000000004</v>
      </c>
      <c r="N16" s="18">
        <v>850900</v>
      </c>
      <c r="O16" s="19">
        <v>284336.54</v>
      </c>
      <c r="P16" s="20">
        <f>O16-N16</f>
        <v>-566563.46</v>
      </c>
      <c r="Q16" s="18">
        <v>591716</v>
      </c>
      <c r="R16" s="19">
        <v>551057.04</v>
      </c>
      <c r="S16" s="20">
        <f>R16-Q16</f>
        <v>-40658.95999999996</v>
      </c>
      <c r="T16" s="18">
        <v>108064</v>
      </c>
      <c r="U16" s="19">
        <v>111620.64</v>
      </c>
      <c r="V16" s="20">
        <f>U16-T16</f>
        <v>3556.6399999999994</v>
      </c>
      <c r="W16" s="18">
        <v>0</v>
      </c>
      <c r="X16" s="19">
        <v>0</v>
      </c>
      <c r="Y16" s="20">
        <f>X16-W16</f>
        <v>0</v>
      </c>
      <c r="Z16" s="18">
        <f>B16+E16+H16+K16+N16+Q16+T16+W16</f>
        <v>5916531</v>
      </c>
      <c r="AA16" s="18">
        <f>C16+F16+I16+L16+O16+R16+U16+X16</f>
        <v>5514530.67</v>
      </c>
      <c r="AB16" s="20">
        <f>AA16-Z16</f>
        <v>-402000.3300000001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1:94" s="24" customFormat="1" ht="24" customHeight="1">
      <c r="A17" s="22" t="s">
        <v>23</v>
      </c>
      <c r="B17" s="46">
        <f>SUM(B16:B16)</f>
        <v>1087547</v>
      </c>
      <c r="C17" s="46">
        <f>SUM(C16:C16)</f>
        <v>1037894.38</v>
      </c>
      <c r="D17" s="46">
        <f>SUM(D16:D16)</f>
        <v>-49652.619999999995</v>
      </c>
      <c r="E17" s="46">
        <f aca="true" t="shared" si="4" ref="E17:AB17">SUM(E16:E16)</f>
        <v>365590</v>
      </c>
      <c r="F17" s="46">
        <f t="shared" si="4"/>
        <v>819290.51</v>
      </c>
      <c r="G17" s="46">
        <f t="shared" si="4"/>
        <v>453700.51</v>
      </c>
      <c r="H17" s="46">
        <f t="shared" si="4"/>
        <v>946029</v>
      </c>
      <c r="I17" s="46">
        <f t="shared" si="4"/>
        <v>848138.35</v>
      </c>
      <c r="J17" s="46">
        <f t="shared" si="4"/>
        <v>-97890.65000000002</v>
      </c>
      <c r="K17" s="46">
        <f t="shared" si="4"/>
        <v>1966685</v>
      </c>
      <c r="L17" s="46">
        <f t="shared" si="4"/>
        <v>1862193.21</v>
      </c>
      <c r="M17" s="46">
        <f t="shared" si="4"/>
        <v>-104491.79000000004</v>
      </c>
      <c r="N17" s="46">
        <f t="shared" si="4"/>
        <v>850900</v>
      </c>
      <c r="O17" s="46">
        <f t="shared" si="4"/>
        <v>284336.54</v>
      </c>
      <c r="P17" s="46">
        <f t="shared" si="4"/>
        <v>-566563.46</v>
      </c>
      <c r="Q17" s="46">
        <f t="shared" si="4"/>
        <v>591716</v>
      </c>
      <c r="R17" s="46">
        <f t="shared" si="4"/>
        <v>551057.04</v>
      </c>
      <c r="S17" s="46">
        <f t="shared" si="4"/>
        <v>-40658.95999999996</v>
      </c>
      <c r="T17" s="46">
        <f t="shared" si="4"/>
        <v>108064</v>
      </c>
      <c r="U17" s="46">
        <f t="shared" si="4"/>
        <v>111620.64</v>
      </c>
      <c r="V17" s="46">
        <f t="shared" si="4"/>
        <v>3556.6399999999994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5916531</v>
      </c>
      <c r="AA17" s="46">
        <f t="shared" si="4"/>
        <v>5514530.67</v>
      </c>
      <c r="AB17" s="46">
        <f t="shared" si="4"/>
        <v>-402000.3300000001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</row>
    <row r="18" spans="1:94" ht="24" customHeight="1">
      <c r="A18" s="28"/>
      <c r="B18" s="47"/>
      <c r="C18" s="48"/>
      <c r="D18" s="49"/>
      <c r="E18" s="47"/>
      <c r="F18" s="48"/>
      <c r="G18" s="49"/>
      <c r="H18" s="47"/>
      <c r="I18" s="48"/>
      <c r="J18" s="49"/>
      <c r="K18" s="47"/>
      <c r="L18" s="48"/>
      <c r="M18" s="49"/>
      <c r="N18" s="47"/>
      <c r="O18" s="48"/>
      <c r="P18" s="49"/>
      <c r="Q18" s="47"/>
      <c r="R18" s="48"/>
      <c r="S18" s="49"/>
      <c r="T18" s="47"/>
      <c r="U18" s="48"/>
      <c r="V18" s="49"/>
      <c r="W18" s="47"/>
      <c r="X18" s="48"/>
      <c r="Y18" s="49"/>
      <c r="Z18" s="18"/>
      <c r="AA18" s="19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</row>
    <row r="19" spans="1:94" s="24" customFormat="1" ht="24" customHeight="1" thickBot="1">
      <c r="A19" s="29" t="s">
        <v>24</v>
      </c>
      <c r="B19" s="50">
        <f aca="true" t="shared" si="5" ref="B19:AB19">B10+B15+B17</f>
        <v>1042424110</v>
      </c>
      <c r="C19" s="50">
        <f t="shared" si="5"/>
        <v>1021970732.8000003</v>
      </c>
      <c r="D19" s="50">
        <f t="shared" si="5"/>
        <v>-20453377.19999968</v>
      </c>
      <c r="E19" s="50">
        <f t="shared" si="5"/>
        <v>199191537</v>
      </c>
      <c r="F19" s="50">
        <f t="shared" si="5"/>
        <v>205862964.97</v>
      </c>
      <c r="G19" s="50">
        <f t="shared" si="5"/>
        <v>6671427.969999978</v>
      </c>
      <c r="H19" s="50">
        <f t="shared" si="5"/>
        <v>199187472</v>
      </c>
      <c r="I19" s="50">
        <f t="shared" si="5"/>
        <v>208933489.75000003</v>
      </c>
      <c r="J19" s="50">
        <f t="shared" si="5"/>
        <v>9746017.75</v>
      </c>
      <c r="K19" s="50">
        <f t="shared" si="5"/>
        <v>138853274</v>
      </c>
      <c r="L19" s="50">
        <f t="shared" si="5"/>
        <v>135087658.17999998</v>
      </c>
      <c r="M19" s="50">
        <f t="shared" si="5"/>
        <v>-3765615.820000026</v>
      </c>
      <c r="N19" s="50">
        <f t="shared" si="5"/>
        <v>103443748</v>
      </c>
      <c r="O19" s="50">
        <f t="shared" si="5"/>
        <v>104593127.47000001</v>
      </c>
      <c r="P19" s="50">
        <f t="shared" si="5"/>
        <v>1149379.4700000084</v>
      </c>
      <c r="Q19" s="50">
        <f t="shared" si="5"/>
        <v>53556605</v>
      </c>
      <c r="R19" s="50">
        <f t="shared" si="5"/>
        <v>57279108.73</v>
      </c>
      <c r="S19" s="50">
        <f t="shared" si="5"/>
        <v>3722503.7300000032</v>
      </c>
      <c r="T19" s="50">
        <f t="shared" si="5"/>
        <v>4204980</v>
      </c>
      <c r="U19" s="50">
        <f t="shared" si="5"/>
        <v>3905791.7</v>
      </c>
      <c r="V19" s="50">
        <f t="shared" si="5"/>
        <v>-299188.30000000016</v>
      </c>
      <c r="W19" s="50">
        <f t="shared" si="5"/>
        <v>10360844</v>
      </c>
      <c r="X19" s="50">
        <f t="shared" si="5"/>
        <v>0</v>
      </c>
      <c r="Y19" s="50">
        <f t="shared" si="5"/>
        <v>-10360844</v>
      </c>
      <c r="Z19" s="50">
        <f t="shared" si="5"/>
        <v>1751222570</v>
      </c>
      <c r="AA19" s="50">
        <f t="shared" si="5"/>
        <v>1737632873.6000004</v>
      </c>
      <c r="AB19" s="50">
        <f t="shared" si="5"/>
        <v>-13589696.399999755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</row>
    <row r="20" spans="1:94" ht="24" customHeight="1">
      <c r="A20" s="30"/>
      <c r="B20" s="31"/>
      <c r="C20" s="32"/>
      <c r="D20" s="33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1"/>
      <c r="X20" s="32"/>
      <c r="Y20" s="33"/>
      <c r="Z20" s="31"/>
      <c r="AA20" s="32"/>
      <c r="AB20" s="33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1:94" ht="24" customHeight="1">
      <c r="A21" s="13" t="s">
        <v>25</v>
      </c>
      <c r="B21" s="31"/>
      <c r="C21" s="32"/>
      <c r="D21" s="33"/>
      <c r="E21" s="31"/>
      <c r="F21" s="32"/>
      <c r="G21" s="33"/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1:94" ht="24" customHeight="1">
      <c r="A22" s="13"/>
      <c r="B22" s="31"/>
      <c r="C22" s="32"/>
      <c r="D22" s="33"/>
      <c r="E22" s="31"/>
      <c r="F22" s="32"/>
      <c r="G22" s="33"/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1"/>
      <c r="X22" s="32"/>
      <c r="Y22" s="33"/>
      <c r="Z22" s="31"/>
      <c r="AA22" s="32"/>
      <c r="AB22" s="33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94" ht="24" customHeight="1">
      <c r="A23" s="17" t="s">
        <v>26</v>
      </c>
      <c r="B23" s="18">
        <v>0</v>
      </c>
      <c r="C23" s="19">
        <v>0</v>
      </c>
      <c r="D23" s="20">
        <f>C23-B23</f>
        <v>0</v>
      </c>
      <c r="E23" s="18">
        <v>0</v>
      </c>
      <c r="F23" s="19">
        <v>0</v>
      </c>
      <c r="G23" s="20">
        <f>F23-E23</f>
        <v>0</v>
      </c>
      <c r="H23" s="18">
        <v>0</v>
      </c>
      <c r="I23" s="19">
        <v>0</v>
      </c>
      <c r="J23" s="20">
        <f>I23-H23</f>
        <v>0</v>
      </c>
      <c r="K23" s="18">
        <v>0</v>
      </c>
      <c r="L23" s="19">
        <v>0</v>
      </c>
      <c r="M23" s="20">
        <f>L23-K23</f>
        <v>0</v>
      </c>
      <c r="N23" s="18">
        <v>363361000</v>
      </c>
      <c r="O23" s="19">
        <v>347062165.8</v>
      </c>
      <c r="P23" s="20">
        <f>O23-N23</f>
        <v>-16298834.199999988</v>
      </c>
      <c r="Q23" s="18">
        <v>0</v>
      </c>
      <c r="R23" s="19">
        <v>0</v>
      </c>
      <c r="S23" s="20">
        <f>R23-Q23</f>
        <v>0</v>
      </c>
      <c r="T23" s="18">
        <v>0</v>
      </c>
      <c r="U23" s="19">
        <v>0</v>
      </c>
      <c r="V23" s="20">
        <f>U23-T23</f>
        <v>0</v>
      </c>
      <c r="W23" s="18">
        <v>0</v>
      </c>
      <c r="X23" s="19">
        <v>0</v>
      </c>
      <c r="Y23" s="20">
        <f>X23-W23</f>
        <v>0</v>
      </c>
      <c r="Z23" s="18">
        <f>B23+E23+H23+K23+N23+Q23+T23+W23</f>
        <v>363361000</v>
      </c>
      <c r="AA23" s="18">
        <f>C23+F23+I23+L23+O23+R23+U23+X23</f>
        <v>347062165.8</v>
      </c>
      <c r="AB23" s="20">
        <f>AA23-Z23</f>
        <v>-16298834.199999988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1:94" s="24" customFormat="1" ht="24" customHeight="1" thickBot="1">
      <c r="A24" s="29" t="s">
        <v>27</v>
      </c>
      <c r="B24" s="50">
        <f>SUM(B23:B23)</f>
        <v>0</v>
      </c>
      <c r="C24" s="50">
        <f>SUM(C23:C23)</f>
        <v>0</v>
      </c>
      <c r="D24" s="50">
        <f>SUM(D23:D23)</f>
        <v>0</v>
      </c>
      <c r="E24" s="50">
        <f aca="true" t="shared" si="6" ref="E24:AB24">SUM(E23:E23)</f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0</v>
      </c>
      <c r="J24" s="50">
        <f t="shared" si="6"/>
        <v>0</v>
      </c>
      <c r="K24" s="50">
        <f t="shared" si="6"/>
        <v>0</v>
      </c>
      <c r="L24" s="50">
        <f t="shared" si="6"/>
        <v>0</v>
      </c>
      <c r="M24" s="50">
        <f t="shared" si="6"/>
        <v>0</v>
      </c>
      <c r="N24" s="50">
        <f t="shared" si="6"/>
        <v>363361000</v>
      </c>
      <c r="O24" s="50">
        <f t="shared" si="6"/>
        <v>347062165.8</v>
      </c>
      <c r="P24" s="50">
        <f t="shared" si="6"/>
        <v>-16298834.199999988</v>
      </c>
      <c r="Q24" s="50">
        <f t="shared" si="6"/>
        <v>0</v>
      </c>
      <c r="R24" s="50">
        <f t="shared" si="6"/>
        <v>0</v>
      </c>
      <c r="S24" s="50">
        <f t="shared" si="6"/>
        <v>0</v>
      </c>
      <c r="T24" s="50">
        <f t="shared" si="6"/>
        <v>0</v>
      </c>
      <c r="U24" s="50">
        <f t="shared" si="6"/>
        <v>0</v>
      </c>
      <c r="V24" s="50">
        <f t="shared" si="6"/>
        <v>0</v>
      </c>
      <c r="W24" s="50">
        <f t="shared" si="6"/>
        <v>0</v>
      </c>
      <c r="X24" s="50">
        <f t="shared" si="6"/>
        <v>0</v>
      </c>
      <c r="Y24" s="50">
        <f t="shared" si="6"/>
        <v>0</v>
      </c>
      <c r="Z24" s="50">
        <f t="shared" si="6"/>
        <v>363361000</v>
      </c>
      <c r="AA24" s="50">
        <f t="shared" si="6"/>
        <v>347062165.8</v>
      </c>
      <c r="AB24" s="50">
        <f t="shared" si="6"/>
        <v>-16298834.199999988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</row>
    <row r="25" spans="1:94" ht="24" customHeight="1">
      <c r="A25" s="17"/>
      <c r="B25" s="31"/>
      <c r="C25" s="32"/>
      <c r="D25" s="33"/>
      <c r="E25" s="31"/>
      <c r="F25" s="32"/>
      <c r="G25" s="33"/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  <c r="Z25" s="31"/>
      <c r="AA25" s="32"/>
      <c r="AB25" s="33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1:94" ht="24" customHeight="1">
      <c r="A26" s="13" t="s">
        <v>28</v>
      </c>
      <c r="B26" s="31"/>
      <c r="C26" s="32"/>
      <c r="D26" s="33"/>
      <c r="E26" s="31"/>
      <c r="F26" s="32"/>
      <c r="G26" s="33"/>
      <c r="H26" s="31"/>
      <c r="I26" s="32"/>
      <c r="J26" s="33"/>
      <c r="K26" s="31"/>
      <c r="L26" s="32"/>
      <c r="M26" s="33"/>
      <c r="N26" s="31"/>
      <c r="O26" s="32"/>
      <c r="P26" s="33"/>
      <c r="Q26" s="31"/>
      <c r="R26" s="32"/>
      <c r="S26" s="33"/>
      <c r="T26" s="31"/>
      <c r="U26" s="32"/>
      <c r="V26" s="33"/>
      <c r="W26" s="31"/>
      <c r="X26" s="32"/>
      <c r="Y26" s="33"/>
      <c r="Z26" s="31"/>
      <c r="AA26" s="32"/>
      <c r="AB26" s="33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</row>
    <row r="27" spans="1:94" ht="24" customHeight="1">
      <c r="A27" s="13"/>
      <c r="B27" s="31"/>
      <c r="C27" s="32"/>
      <c r="D27" s="33"/>
      <c r="E27" s="31"/>
      <c r="F27" s="32"/>
      <c r="G27" s="33"/>
      <c r="H27" s="31"/>
      <c r="I27" s="32"/>
      <c r="J27" s="33"/>
      <c r="K27" s="31"/>
      <c r="L27" s="32"/>
      <c r="M27" s="33"/>
      <c r="N27" s="31"/>
      <c r="O27" s="32"/>
      <c r="P27" s="33"/>
      <c r="Q27" s="31"/>
      <c r="R27" s="32"/>
      <c r="S27" s="33"/>
      <c r="T27" s="31"/>
      <c r="U27" s="32"/>
      <c r="V27" s="33"/>
      <c r="W27" s="31"/>
      <c r="X27" s="32"/>
      <c r="Y27" s="33"/>
      <c r="Z27" s="31"/>
      <c r="AA27" s="32"/>
      <c r="AB27" s="33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1:94" ht="24" customHeight="1">
      <c r="A28" s="13" t="s">
        <v>29</v>
      </c>
      <c r="B28" s="31"/>
      <c r="C28" s="32"/>
      <c r="D28" s="33"/>
      <c r="E28" s="31"/>
      <c r="F28" s="32"/>
      <c r="G28" s="33"/>
      <c r="H28" s="31"/>
      <c r="I28" s="32"/>
      <c r="J28" s="33"/>
      <c r="K28" s="31"/>
      <c r="L28" s="32"/>
      <c r="M28" s="33"/>
      <c r="N28" s="31"/>
      <c r="O28" s="32"/>
      <c r="P28" s="33"/>
      <c r="Q28" s="31"/>
      <c r="R28" s="32"/>
      <c r="S28" s="33"/>
      <c r="T28" s="31"/>
      <c r="U28" s="32"/>
      <c r="V28" s="33"/>
      <c r="W28" s="31"/>
      <c r="X28" s="32"/>
      <c r="Y28" s="33"/>
      <c r="Z28" s="31"/>
      <c r="AA28" s="32"/>
      <c r="AB28" s="33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1:94" ht="24" customHeight="1">
      <c r="A29" s="17" t="s">
        <v>30</v>
      </c>
      <c r="B29" s="18">
        <v>16067257</v>
      </c>
      <c r="C29" s="19">
        <v>12767249.450000009</v>
      </c>
      <c r="D29" s="20">
        <f>C29-B29</f>
        <v>-3300007.5499999914</v>
      </c>
      <c r="E29" s="18">
        <v>811752</v>
      </c>
      <c r="F29" s="19">
        <v>1030166.27</v>
      </c>
      <c r="G29" s="20">
        <f>F29-E29</f>
        <v>218414.27000000002</v>
      </c>
      <c r="H29" s="18">
        <v>831313</v>
      </c>
      <c r="I29" s="19">
        <v>890572.09</v>
      </c>
      <c r="J29" s="20">
        <f>I29-H29</f>
        <v>59259.08999999997</v>
      </c>
      <c r="K29" s="18">
        <v>820126</v>
      </c>
      <c r="L29" s="19">
        <v>1299788.06</v>
      </c>
      <c r="M29" s="20">
        <f>L29-K29</f>
        <v>479662.06000000006</v>
      </c>
      <c r="N29" s="18">
        <v>1203255</v>
      </c>
      <c r="O29" s="19">
        <v>1357361.78</v>
      </c>
      <c r="P29" s="20">
        <f>O29-N29</f>
        <v>154106.78000000003</v>
      </c>
      <c r="Q29" s="18">
        <v>80061</v>
      </c>
      <c r="R29" s="19">
        <v>157714.32</v>
      </c>
      <c r="S29" s="20">
        <f>R29-Q29</f>
        <v>77653.32</v>
      </c>
      <c r="T29" s="18">
        <v>0</v>
      </c>
      <c r="U29" s="19">
        <v>169.39</v>
      </c>
      <c r="V29" s="20">
        <f>U29-T29</f>
        <v>169.39</v>
      </c>
      <c r="W29" s="18">
        <v>0</v>
      </c>
      <c r="X29" s="19">
        <v>0</v>
      </c>
      <c r="Y29" s="20">
        <f>X29-W29</f>
        <v>0</v>
      </c>
      <c r="Z29" s="18">
        <f aca="true" t="shared" si="7" ref="Z29:AA31">B29+E29+H29+K29+N29+Q29+T29+W29</f>
        <v>19813764</v>
      </c>
      <c r="AA29" s="18">
        <f t="shared" si="7"/>
        <v>17503021.36000001</v>
      </c>
      <c r="AB29" s="20">
        <f>AA29-Z29</f>
        <v>-2310742.6399999894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</row>
    <row r="30" spans="1:94" ht="24" customHeight="1">
      <c r="A30" s="17" t="s">
        <v>31</v>
      </c>
      <c r="B30" s="18">
        <v>15053612</v>
      </c>
      <c r="C30" s="19">
        <v>12234306.430000003</v>
      </c>
      <c r="D30" s="20">
        <f>C30-B30</f>
        <v>-2819305.5699999966</v>
      </c>
      <c r="E30" s="18">
        <v>6031639</v>
      </c>
      <c r="F30" s="19">
        <v>10252679.059999999</v>
      </c>
      <c r="G30" s="20">
        <f>F30-E30</f>
        <v>4221040.059999999</v>
      </c>
      <c r="H30" s="18">
        <v>6654352</v>
      </c>
      <c r="I30" s="19">
        <v>7616087.489999997</v>
      </c>
      <c r="J30" s="20">
        <f>I30-H30</f>
        <v>961735.4899999974</v>
      </c>
      <c r="K30" s="18">
        <v>2389472</v>
      </c>
      <c r="L30" s="19">
        <v>2259317.95</v>
      </c>
      <c r="M30" s="20">
        <f>L30-K30</f>
        <v>-130154.04999999981</v>
      </c>
      <c r="N30" s="18">
        <v>1404161</v>
      </c>
      <c r="O30" s="19">
        <v>1062796.39</v>
      </c>
      <c r="P30" s="20">
        <f>O30-N30</f>
        <v>-341364.6100000001</v>
      </c>
      <c r="Q30" s="18">
        <v>1558561</v>
      </c>
      <c r="R30" s="19">
        <v>-634245.4699999993</v>
      </c>
      <c r="S30" s="20">
        <f>R30-Q30</f>
        <v>-2192806.4699999993</v>
      </c>
      <c r="T30" s="18">
        <v>20700</v>
      </c>
      <c r="U30" s="19">
        <v>26440.31</v>
      </c>
      <c r="V30" s="20">
        <f>U30-T30</f>
        <v>5740.310000000001</v>
      </c>
      <c r="W30" s="18">
        <v>197351</v>
      </c>
      <c r="X30" s="19">
        <v>0</v>
      </c>
      <c r="Y30" s="20">
        <f>X30-W30</f>
        <v>-197351</v>
      </c>
      <c r="Z30" s="18">
        <f t="shared" si="7"/>
        <v>33309848</v>
      </c>
      <c r="AA30" s="18">
        <f t="shared" si="7"/>
        <v>32817382.16</v>
      </c>
      <c r="AB30" s="20">
        <f>AA30-Z30</f>
        <v>-492465.83999999985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</row>
    <row r="31" spans="1:94" ht="24" customHeight="1">
      <c r="A31" s="17" t="s">
        <v>32</v>
      </c>
      <c r="B31" s="18">
        <v>69903643</v>
      </c>
      <c r="C31" s="19">
        <v>61902536.23999999</v>
      </c>
      <c r="D31" s="20">
        <f>C31-B31</f>
        <v>-8001106.760000013</v>
      </c>
      <c r="E31" s="18">
        <v>9528586</v>
      </c>
      <c r="F31" s="19">
        <v>13333458.220000004</v>
      </c>
      <c r="G31" s="20">
        <f>F31-E31</f>
        <v>3804872.2200000044</v>
      </c>
      <c r="H31" s="18">
        <v>18359096</v>
      </c>
      <c r="I31" s="19">
        <v>24804946.030000005</v>
      </c>
      <c r="J31" s="20">
        <f>I31-H31</f>
        <v>6445850.030000005</v>
      </c>
      <c r="K31" s="18">
        <v>21462262</v>
      </c>
      <c r="L31" s="19">
        <v>21045717.070000004</v>
      </c>
      <c r="M31" s="20">
        <f>L31-K31</f>
        <v>-416544.929999996</v>
      </c>
      <c r="N31" s="18">
        <v>7000995</v>
      </c>
      <c r="O31" s="19">
        <v>8798762.000000002</v>
      </c>
      <c r="P31" s="20">
        <f>O31-N31</f>
        <v>1797767.0000000019</v>
      </c>
      <c r="Q31" s="18">
        <v>11817834</v>
      </c>
      <c r="R31" s="19">
        <v>12778441.280000005</v>
      </c>
      <c r="S31" s="20">
        <f>R31-Q31</f>
        <v>960607.2800000049</v>
      </c>
      <c r="T31" s="18">
        <v>1145727</v>
      </c>
      <c r="U31" s="19">
        <v>1062825.56</v>
      </c>
      <c r="V31" s="20">
        <f>U31-T31</f>
        <v>-82901.43999999994</v>
      </c>
      <c r="W31" s="18">
        <v>229426</v>
      </c>
      <c r="X31" s="19">
        <v>0</v>
      </c>
      <c r="Y31" s="20">
        <f>X31-W31</f>
        <v>-229426</v>
      </c>
      <c r="Z31" s="18">
        <f t="shared" si="7"/>
        <v>139447569</v>
      </c>
      <c r="AA31" s="18">
        <f t="shared" si="7"/>
        <v>143726686.4</v>
      </c>
      <c r="AB31" s="20">
        <f>AA31-Z31</f>
        <v>4279117.400000006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1:94" s="36" customFormat="1" ht="24" customHeight="1">
      <c r="A32" s="34" t="s">
        <v>33</v>
      </c>
      <c r="B32" s="51">
        <f>SUM(B29:B31)</f>
        <v>101024512</v>
      </c>
      <c r="C32" s="51">
        <f>SUM(C29:C31)</f>
        <v>86904092.12</v>
      </c>
      <c r="D32" s="51">
        <f>SUM(D29:D31)</f>
        <v>-14120419.88</v>
      </c>
      <c r="E32" s="51">
        <f aca="true" t="shared" si="8" ref="E32:AB32">SUM(E29:E31)</f>
        <v>16371977</v>
      </c>
      <c r="F32" s="51">
        <f t="shared" si="8"/>
        <v>24616303.550000004</v>
      </c>
      <c r="G32" s="51">
        <f t="shared" si="8"/>
        <v>8244326.550000003</v>
      </c>
      <c r="H32" s="51">
        <f t="shared" si="8"/>
        <v>25844761</v>
      </c>
      <c r="I32" s="51">
        <f t="shared" si="8"/>
        <v>33311605.610000003</v>
      </c>
      <c r="J32" s="51">
        <f t="shared" si="8"/>
        <v>7466844.610000002</v>
      </c>
      <c r="K32" s="51">
        <f t="shared" si="8"/>
        <v>24671860</v>
      </c>
      <c r="L32" s="51">
        <f t="shared" si="8"/>
        <v>24604823.080000006</v>
      </c>
      <c r="M32" s="51">
        <f t="shared" si="8"/>
        <v>-67036.91999999573</v>
      </c>
      <c r="N32" s="51">
        <f t="shared" si="8"/>
        <v>9608411</v>
      </c>
      <c r="O32" s="51">
        <f t="shared" si="8"/>
        <v>11218920.170000002</v>
      </c>
      <c r="P32" s="51">
        <f t="shared" si="8"/>
        <v>1610509.1700000018</v>
      </c>
      <c r="Q32" s="51">
        <f t="shared" si="8"/>
        <v>13456456</v>
      </c>
      <c r="R32" s="51">
        <f t="shared" si="8"/>
        <v>12301910.130000006</v>
      </c>
      <c r="S32" s="51">
        <f t="shared" si="8"/>
        <v>-1154545.8699999945</v>
      </c>
      <c r="T32" s="51">
        <f t="shared" si="8"/>
        <v>1166427</v>
      </c>
      <c r="U32" s="51">
        <f t="shared" si="8"/>
        <v>1089435.26</v>
      </c>
      <c r="V32" s="51">
        <f t="shared" si="8"/>
        <v>-76991.73999999995</v>
      </c>
      <c r="W32" s="51">
        <f t="shared" si="8"/>
        <v>426777</v>
      </c>
      <c r="X32" s="51">
        <f t="shared" si="8"/>
        <v>0</v>
      </c>
      <c r="Y32" s="51">
        <f t="shared" si="8"/>
        <v>-426777</v>
      </c>
      <c r="Z32" s="51">
        <f t="shared" si="8"/>
        <v>192571181</v>
      </c>
      <c r="AA32" s="51">
        <f t="shared" si="8"/>
        <v>194047089.92000002</v>
      </c>
      <c r="AB32" s="51">
        <f t="shared" si="8"/>
        <v>1475908.9200000167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</row>
    <row r="33" spans="1:94" ht="24" customHeight="1">
      <c r="A33" s="13" t="s">
        <v>34</v>
      </c>
      <c r="B33" s="31"/>
      <c r="C33" s="32"/>
      <c r="D33" s="33"/>
      <c r="E33" s="31"/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  <c r="Z33" s="31"/>
      <c r="AA33" s="32"/>
      <c r="AB33" s="3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</row>
    <row r="34" spans="1:94" ht="24" customHeight="1">
      <c r="A34" s="17"/>
      <c r="B34" s="18"/>
      <c r="C34" s="19"/>
      <c r="D34" s="20"/>
      <c r="E34" s="18"/>
      <c r="F34" s="19"/>
      <c r="G34" s="20"/>
      <c r="H34" s="18"/>
      <c r="I34" s="19"/>
      <c r="J34" s="20"/>
      <c r="K34" s="18"/>
      <c r="L34" s="19"/>
      <c r="M34" s="20"/>
      <c r="N34" s="18"/>
      <c r="O34" s="19"/>
      <c r="P34" s="20"/>
      <c r="Q34" s="18"/>
      <c r="R34" s="19"/>
      <c r="S34" s="20"/>
      <c r="T34" s="18"/>
      <c r="U34" s="19"/>
      <c r="V34" s="20"/>
      <c r="W34" s="18"/>
      <c r="X34" s="19"/>
      <c r="Y34" s="20"/>
      <c r="Z34" s="18"/>
      <c r="AA34" s="19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</row>
    <row r="35" spans="1:94" ht="24" customHeight="1">
      <c r="A35" s="17" t="s">
        <v>35</v>
      </c>
      <c r="B35" s="18">
        <v>3493343</v>
      </c>
      <c r="C35" s="19">
        <v>48744.92</v>
      </c>
      <c r="D35" s="20">
        <f>C35-B35</f>
        <v>-3444598.08</v>
      </c>
      <c r="E35" s="18">
        <v>2819865</v>
      </c>
      <c r="F35" s="19">
        <v>1950520.78</v>
      </c>
      <c r="G35" s="20">
        <f>F35-E35</f>
        <v>-869344.22</v>
      </c>
      <c r="H35" s="18">
        <v>1000</v>
      </c>
      <c r="I35" s="19">
        <v>50131.43</v>
      </c>
      <c r="J35" s="20">
        <f>I35-H35</f>
        <v>49131.43</v>
      </c>
      <c r="K35" s="18">
        <v>1306220</v>
      </c>
      <c r="L35" s="19">
        <v>1181672.22</v>
      </c>
      <c r="M35" s="20">
        <f>L35-K35</f>
        <v>-124547.78000000003</v>
      </c>
      <c r="N35" s="18">
        <v>14187760</v>
      </c>
      <c r="O35" s="19">
        <v>9243211.930000002</v>
      </c>
      <c r="P35" s="20">
        <f>O35-N35</f>
        <v>-4944548.069999998</v>
      </c>
      <c r="Q35" s="18">
        <v>2351524</v>
      </c>
      <c r="R35" s="19">
        <v>5864355.400000001</v>
      </c>
      <c r="S35" s="20">
        <f>R35-Q35</f>
        <v>3512831.4000000013</v>
      </c>
      <c r="T35" s="18">
        <v>275000</v>
      </c>
      <c r="U35" s="19">
        <v>256970.91</v>
      </c>
      <c r="V35" s="20">
        <f>U35-T35</f>
        <v>-18029.089999999997</v>
      </c>
      <c r="W35" s="18">
        <v>0</v>
      </c>
      <c r="X35" s="19">
        <v>0</v>
      </c>
      <c r="Y35" s="20">
        <f>X35-W35</f>
        <v>0</v>
      </c>
      <c r="Z35" s="18">
        <f aca="true" t="shared" si="9" ref="Z35:AA39">B35+E35+H35+K35+N35+Q35+T35+W35</f>
        <v>24434712</v>
      </c>
      <c r="AA35" s="18">
        <f t="shared" si="9"/>
        <v>18595607.590000004</v>
      </c>
      <c r="AB35" s="20">
        <f>AA35-Z35</f>
        <v>-5839104.409999996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1:94" ht="24" customHeight="1">
      <c r="A36" s="17" t="s">
        <v>30</v>
      </c>
      <c r="B36" s="18">
        <v>0</v>
      </c>
      <c r="C36" s="19">
        <v>920637</v>
      </c>
      <c r="D36" s="20">
        <f>C36-B36</f>
        <v>920637</v>
      </c>
      <c r="E36" s="18">
        <v>1050000</v>
      </c>
      <c r="F36" s="19">
        <v>1531060.61</v>
      </c>
      <c r="G36" s="20">
        <f>F36-E36</f>
        <v>481060.6100000001</v>
      </c>
      <c r="H36" s="18">
        <v>0</v>
      </c>
      <c r="I36" s="19">
        <v>219257.83</v>
      </c>
      <c r="J36" s="20">
        <f>I36-H36</f>
        <v>219257.83</v>
      </c>
      <c r="K36" s="18">
        <v>881000</v>
      </c>
      <c r="L36" s="19">
        <v>442927.82</v>
      </c>
      <c r="M36" s="20">
        <f>L36-K36</f>
        <v>-438072.18</v>
      </c>
      <c r="N36" s="18">
        <v>0</v>
      </c>
      <c r="O36" s="19">
        <v>127557.46</v>
      </c>
      <c r="P36" s="20">
        <f>O36-N36</f>
        <v>127557.46</v>
      </c>
      <c r="Q36" s="18">
        <v>144385020</v>
      </c>
      <c r="R36" s="19">
        <v>146090193.32</v>
      </c>
      <c r="S36" s="20">
        <f>R36-Q36</f>
        <v>1705173.3199999928</v>
      </c>
      <c r="T36" s="18">
        <v>945000</v>
      </c>
      <c r="U36" s="19">
        <v>864322.32</v>
      </c>
      <c r="V36" s="20">
        <f>U36-T36</f>
        <v>-80677.68000000005</v>
      </c>
      <c r="W36" s="18">
        <v>0</v>
      </c>
      <c r="X36" s="19">
        <v>0</v>
      </c>
      <c r="Y36" s="20">
        <f>X36-W36</f>
        <v>0</v>
      </c>
      <c r="Z36" s="18">
        <f t="shared" si="9"/>
        <v>147261020</v>
      </c>
      <c r="AA36" s="18">
        <f t="shared" si="9"/>
        <v>150195956.35999998</v>
      </c>
      <c r="AB36" s="20">
        <f>AA36-Z36</f>
        <v>2934936.3599999845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</row>
    <row r="37" spans="1:94" ht="24" customHeight="1">
      <c r="A37" s="17" t="s">
        <v>31</v>
      </c>
      <c r="B37" s="18">
        <v>1486535</v>
      </c>
      <c r="C37" s="19">
        <v>3816861.45</v>
      </c>
      <c r="D37" s="20">
        <f>C37-B37</f>
        <v>2330326.45</v>
      </c>
      <c r="E37" s="18">
        <v>95400</v>
      </c>
      <c r="F37" s="19">
        <v>474123.88</v>
      </c>
      <c r="G37" s="20">
        <f>F37-E37</f>
        <v>378723.88</v>
      </c>
      <c r="H37" s="18">
        <v>4000</v>
      </c>
      <c r="I37" s="19">
        <v>48085.03</v>
      </c>
      <c r="J37" s="20">
        <f>I37-H37</f>
        <v>44085.03</v>
      </c>
      <c r="K37" s="18">
        <v>0</v>
      </c>
      <c r="L37" s="19">
        <v>33992.81</v>
      </c>
      <c r="M37" s="20">
        <f>L37-K37</f>
        <v>33992.81</v>
      </c>
      <c r="N37" s="18">
        <v>300000</v>
      </c>
      <c r="O37" s="19">
        <v>283596.44</v>
      </c>
      <c r="P37" s="20">
        <f>O37-N37</f>
        <v>-16403.559999999998</v>
      </c>
      <c r="Q37" s="18">
        <v>15282069</v>
      </c>
      <c r="R37" s="19">
        <v>15536353.889999999</v>
      </c>
      <c r="S37" s="20">
        <f>R37-Q37</f>
        <v>254284.88999999873</v>
      </c>
      <c r="T37" s="18">
        <v>4000</v>
      </c>
      <c r="U37" s="19">
        <v>13200.93</v>
      </c>
      <c r="V37" s="20">
        <f>U37-T37</f>
        <v>9200.93</v>
      </c>
      <c r="W37" s="18">
        <v>0</v>
      </c>
      <c r="X37" s="19">
        <v>0</v>
      </c>
      <c r="Y37" s="20">
        <f>X37-W37</f>
        <v>0</v>
      </c>
      <c r="Z37" s="18">
        <f t="shared" si="9"/>
        <v>17172004</v>
      </c>
      <c r="AA37" s="18">
        <f t="shared" si="9"/>
        <v>20206214.43</v>
      </c>
      <c r="AB37" s="20">
        <f>AA37-Z37</f>
        <v>3034210.4299999997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1:94" ht="24" customHeight="1">
      <c r="A38" s="17" t="s">
        <v>32</v>
      </c>
      <c r="B38" s="18">
        <v>4265500</v>
      </c>
      <c r="C38" s="19">
        <v>20330482.589999996</v>
      </c>
      <c r="D38" s="20">
        <f>C38-B38</f>
        <v>16064982.589999996</v>
      </c>
      <c r="E38" s="18">
        <v>5831387</v>
      </c>
      <c r="F38" s="19">
        <v>8679834.11</v>
      </c>
      <c r="G38" s="20">
        <f>F38-E38</f>
        <v>2848447.1099999994</v>
      </c>
      <c r="H38" s="18">
        <v>40707444</v>
      </c>
      <c r="I38" s="19">
        <v>25946831.770000007</v>
      </c>
      <c r="J38" s="20">
        <f>I38-H38</f>
        <v>-14760612.229999993</v>
      </c>
      <c r="K38" s="18">
        <v>121228440</v>
      </c>
      <c r="L38" s="19">
        <f>118288011.74+8600000</f>
        <v>126888011.74</v>
      </c>
      <c r="M38" s="20">
        <f>L38-K38</f>
        <v>5659571.739999995</v>
      </c>
      <c r="N38" s="18">
        <v>9755440</v>
      </c>
      <c r="O38" s="19">
        <v>10163752.98</v>
      </c>
      <c r="P38" s="20">
        <f>O38-N38</f>
        <v>408312.98000000045</v>
      </c>
      <c r="Q38" s="18">
        <f>16219281+12000</f>
        <v>16231281</v>
      </c>
      <c r="R38" s="19">
        <f>20820270.96+2631000</f>
        <v>23451270.96</v>
      </c>
      <c r="S38" s="20">
        <f>R38-Q38</f>
        <v>7219989.960000001</v>
      </c>
      <c r="T38" s="18">
        <v>3278810</v>
      </c>
      <c r="U38" s="19">
        <v>3209318.85</v>
      </c>
      <c r="V38" s="20">
        <f>U38-T38</f>
        <v>-69491.1499999999</v>
      </c>
      <c r="W38" s="18">
        <v>20050000</v>
      </c>
      <c r="X38" s="19">
        <v>13906073.710000003</v>
      </c>
      <c r="Y38" s="20">
        <f>X38-W38</f>
        <v>-6143926.289999997</v>
      </c>
      <c r="Z38" s="18">
        <f t="shared" si="9"/>
        <v>221348302</v>
      </c>
      <c r="AA38" s="18">
        <f t="shared" si="9"/>
        <v>232575576.70999998</v>
      </c>
      <c r="AB38" s="20">
        <f>AA38-Z38</f>
        <v>11227274.709999979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1:94" ht="24" customHeight="1">
      <c r="A39" s="17" t="s">
        <v>36</v>
      </c>
      <c r="B39" s="18">
        <v>0</v>
      </c>
      <c r="C39" s="19">
        <v>78380.55</v>
      </c>
      <c r="D39" s="20">
        <f>C39-B39</f>
        <v>78380.55</v>
      </c>
      <c r="E39" s="18">
        <v>0</v>
      </c>
      <c r="F39" s="19">
        <v>0</v>
      </c>
      <c r="G39" s="20">
        <f>F39-E39</f>
        <v>0</v>
      </c>
      <c r="H39" s="18">
        <v>0</v>
      </c>
      <c r="I39" s="19">
        <v>0</v>
      </c>
      <c r="J39" s="20">
        <f>I39-H39</f>
        <v>0</v>
      </c>
      <c r="K39" s="18">
        <v>0</v>
      </c>
      <c r="L39" s="19">
        <v>0</v>
      </c>
      <c r="M39" s="20">
        <f>L39-K39</f>
        <v>0</v>
      </c>
      <c r="N39" s="18">
        <v>0</v>
      </c>
      <c r="O39" s="19">
        <v>0</v>
      </c>
      <c r="P39" s="20">
        <f>O39-N39</f>
        <v>0</v>
      </c>
      <c r="Q39" s="18">
        <v>14486000</v>
      </c>
      <c r="R39" s="19">
        <v>13331863.119999997</v>
      </c>
      <c r="S39" s="20">
        <f>R39-Q39</f>
        <v>-1154136.8800000027</v>
      </c>
      <c r="T39" s="18">
        <v>0</v>
      </c>
      <c r="U39" s="19">
        <v>0</v>
      </c>
      <c r="V39" s="20">
        <f>U39-T39</f>
        <v>0</v>
      </c>
      <c r="W39" s="18">
        <v>0</v>
      </c>
      <c r="X39" s="19">
        <v>0</v>
      </c>
      <c r="Y39" s="20">
        <f>X39-W39</f>
        <v>0</v>
      </c>
      <c r="Z39" s="18">
        <f t="shared" si="9"/>
        <v>14486000</v>
      </c>
      <c r="AA39" s="18">
        <f t="shared" si="9"/>
        <v>13410243.669999998</v>
      </c>
      <c r="AB39" s="20">
        <f>AA39-Z39</f>
        <v>-1075756.330000002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</row>
    <row r="40" spans="1:94" s="36" customFormat="1" ht="24" customHeight="1">
      <c r="A40" s="34" t="s">
        <v>37</v>
      </c>
      <c r="B40" s="51">
        <f>SUM(B35:B39)</f>
        <v>9245378</v>
      </c>
      <c r="C40" s="51">
        <f>SUM(C35:C39)</f>
        <v>25195106.509999998</v>
      </c>
      <c r="D40" s="51">
        <f>SUM(D35:D39)</f>
        <v>15949728.509999998</v>
      </c>
      <c r="E40" s="51">
        <f aca="true" t="shared" si="10" ref="E40:AB40">SUM(E35:E39)</f>
        <v>9796652</v>
      </c>
      <c r="F40" s="51">
        <f t="shared" si="10"/>
        <v>12635539.379999999</v>
      </c>
      <c r="G40" s="51">
        <f t="shared" si="10"/>
        <v>2838887.3799999994</v>
      </c>
      <c r="H40" s="51">
        <f t="shared" si="10"/>
        <v>40712444</v>
      </c>
      <c r="I40" s="51">
        <f t="shared" si="10"/>
        <v>26264306.060000006</v>
      </c>
      <c r="J40" s="51">
        <f t="shared" si="10"/>
        <v>-14448137.939999994</v>
      </c>
      <c r="K40" s="51">
        <f t="shared" si="10"/>
        <v>123415660</v>
      </c>
      <c r="L40" s="51">
        <f t="shared" si="10"/>
        <v>128546604.58999999</v>
      </c>
      <c r="M40" s="51">
        <f t="shared" si="10"/>
        <v>5130944.589999994</v>
      </c>
      <c r="N40" s="51">
        <f t="shared" si="10"/>
        <v>24243200</v>
      </c>
      <c r="O40" s="51">
        <f t="shared" si="10"/>
        <v>19818118.810000002</v>
      </c>
      <c r="P40" s="51">
        <f t="shared" si="10"/>
        <v>-4425081.189999998</v>
      </c>
      <c r="Q40" s="51">
        <f t="shared" si="10"/>
        <v>192735894</v>
      </c>
      <c r="R40" s="51">
        <f t="shared" si="10"/>
        <v>204274036.69</v>
      </c>
      <c r="S40" s="51">
        <f t="shared" si="10"/>
        <v>11538142.68999999</v>
      </c>
      <c r="T40" s="51">
        <f t="shared" si="10"/>
        <v>4502810</v>
      </c>
      <c r="U40" s="51">
        <f t="shared" si="10"/>
        <v>4343813.01</v>
      </c>
      <c r="V40" s="51">
        <f t="shared" si="10"/>
        <v>-158996.98999999996</v>
      </c>
      <c r="W40" s="51">
        <f t="shared" si="10"/>
        <v>20050000</v>
      </c>
      <c r="X40" s="51">
        <f t="shared" si="10"/>
        <v>13906073.710000003</v>
      </c>
      <c r="Y40" s="51">
        <f t="shared" si="10"/>
        <v>-6143926.289999997</v>
      </c>
      <c r="Z40" s="51">
        <f t="shared" si="10"/>
        <v>424702038</v>
      </c>
      <c r="AA40" s="51">
        <f t="shared" si="10"/>
        <v>434983598.76</v>
      </c>
      <c r="AB40" s="51">
        <f t="shared" si="10"/>
        <v>10281560.759999964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</row>
    <row r="41" spans="1:94" s="24" customFormat="1" ht="24" customHeight="1" thickBot="1">
      <c r="A41" s="29" t="s">
        <v>38</v>
      </c>
      <c r="B41" s="50">
        <f aca="true" t="shared" si="11" ref="B41:AB41">B32+B40</f>
        <v>110269890</v>
      </c>
      <c r="C41" s="50">
        <f t="shared" si="11"/>
        <v>112099198.63</v>
      </c>
      <c r="D41" s="50">
        <f t="shared" si="11"/>
        <v>1829308.629999997</v>
      </c>
      <c r="E41" s="50">
        <f t="shared" si="11"/>
        <v>26168629</v>
      </c>
      <c r="F41" s="50">
        <f t="shared" si="11"/>
        <v>37251842.93000001</v>
      </c>
      <c r="G41" s="50">
        <f t="shared" si="11"/>
        <v>11083213.930000002</v>
      </c>
      <c r="H41" s="50">
        <f t="shared" si="11"/>
        <v>66557205</v>
      </c>
      <c r="I41" s="50">
        <f t="shared" si="11"/>
        <v>59575911.67000001</v>
      </c>
      <c r="J41" s="50">
        <f t="shared" si="11"/>
        <v>-6981293.329999992</v>
      </c>
      <c r="K41" s="50">
        <f t="shared" si="11"/>
        <v>148087520</v>
      </c>
      <c r="L41" s="50">
        <f t="shared" si="11"/>
        <v>153151427.67</v>
      </c>
      <c r="M41" s="50">
        <f t="shared" si="11"/>
        <v>5063907.669999998</v>
      </c>
      <c r="N41" s="50">
        <f t="shared" si="11"/>
        <v>33851611</v>
      </c>
      <c r="O41" s="50">
        <f t="shared" si="11"/>
        <v>31037038.980000004</v>
      </c>
      <c r="P41" s="50">
        <f t="shared" si="11"/>
        <v>-2814572.019999996</v>
      </c>
      <c r="Q41" s="50">
        <f t="shared" si="11"/>
        <v>206192350</v>
      </c>
      <c r="R41" s="50">
        <f t="shared" si="11"/>
        <v>216575946.82</v>
      </c>
      <c r="S41" s="50">
        <f t="shared" si="11"/>
        <v>10383596.819999997</v>
      </c>
      <c r="T41" s="50">
        <f t="shared" si="11"/>
        <v>5669237</v>
      </c>
      <c r="U41" s="50">
        <f t="shared" si="11"/>
        <v>5433248.27</v>
      </c>
      <c r="V41" s="50">
        <f t="shared" si="11"/>
        <v>-235988.72999999992</v>
      </c>
      <c r="W41" s="50">
        <f t="shared" si="11"/>
        <v>20476777</v>
      </c>
      <c r="X41" s="50">
        <f t="shared" si="11"/>
        <v>13906073.710000003</v>
      </c>
      <c r="Y41" s="50">
        <f t="shared" si="11"/>
        <v>-6570703.289999997</v>
      </c>
      <c r="Z41" s="50">
        <f t="shared" si="11"/>
        <v>617273219</v>
      </c>
      <c r="AA41" s="50">
        <f t="shared" si="11"/>
        <v>629030688.6800001</v>
      </c>
      <c r="AB41" s="50">
        <f t="shared" si="11"/>
        <v>11757469.679999981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94" ht="24" customHeight="1" thickBot="1">
      <c r="A42" s="30"/>
      <c r="B42" s="31"/>
      <c r="C42" s="32"/>
      <c r="D42" s="33"/>
      <c r="E42" s="31"/>
      <c r="F42" s="32"/>
      <c r="G42" s="33"/>
      <c r="H42" s="31"/>
      <c r="I42" s="32"/>
      <c r="J42" s="33"/>
      <c r="K42" s="31"/>
      <c r="L42" s="32"/>
      <c r="M42" s="33"/>
      <c r="N42" s="31"/>
      <c r="O42" s="32"/>
      <c r="P42" s="33"/>
      <c r="Q42" s="31"/>
      <c r="R42" s="32"/>
      <c r="S42" s="33"/>
      <c r="T42" s="31"/>
      <c r="U42" s="32"/>
      <c r="V42" s="33"/>
      <c r="W42" s="31"/>
      <c r="X42" s="32"/>
      <c r="Y42" s="33"/>
      <c r="Z42" s="31"/>
      <c r="AA42" s="32"/>
      <c r="AB42" s="33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</row>
    <row r="43" spans="1:28" s="39" customFormat="1" ht="24" customHeight="1" thickBot="1">
      <c r="A43" s="37" t="s">
        <v>39</v>
      </c>
      <c r="B43" s="52">
        <f aca="true" t="shared" si="12" ref="B43:AB43">B19+B24+B41</f>
        <v>1152694000</v>
      </c>
      <c r="C43" s="52">
        <f t="shared" si="12"/>
        <v>1134069931.4300003</v>
      </c>
      <c r="D43" s="52">
        <f t="shared" si="12"/>
        <v>-18624068.56999968</v>
      </c>
      <c r="E43" s="52">
        <f t="shared" si="12"/>
        <v>225360166</v>
      </c>
      <c r="F43" s="52">
        <f t="shared" si="12"/>
        <v>243114807.9</v>
      </c>
      <c r="G43" s="52">
        <f t="shared" si="12"/>
        <v>17754641.89999998</v>
      </c>
      <c r="H43" s="52">
        <f t="shared" si="12"/>
        <v>265744677</v>
      </c>
      <c r="I43" s="52">
        <f t="shared" si="12"/>
        <v>268509401.42</v>
      </c>
      <c r="J43" s="52">
        <f t="shared" si="12"/>
        <v>2764724.4200000083</v>
      </c>
      <c r="K43" s="52">
        <f t="shared" si="12"/>
        <v>286940794</v>
      </c>
      <c r="L43" s="52">
        <f t="shared" si="12"/>
        <v>288239085.84999996</v>
      </c>
      <c r="M43" s="52">
        <f t="shared" si="12"/>
        <v>1298291.8499999722</v>
      </c>
      <c r="N43" s="52">
        <f t="shared" si="12"/>
        <v>500656359</v>
      </c>
      <c r="O43" s="52">
        <f t="shared" si="12"/>
        <v>482692332.25000006</v>
      </c>
      <c r="P43" s="52">
        <f t="shared" si="12"/>
        <v>-17964026.749999978</v>
      </c>
      <c r="Q43" s="52">
        <f t="shared" si="12"/>
        <v>259748955</v>
      </c>
      <c r="R43" s="52">
        <f t="shared" si="12"/>
        <v>273855055.55</v>
      </c>
      <c r="S43" s="52">
        <f t="shared" si="12"/>
        <v>14106100.55</v>
      </c>
      <c r="T43" s="52">
        <f t="shared" si="12"/>
        <v>9874217</v>
      </c>
      <c r="U43" s="52">
        <f t="shared" si="12"/>
        <v>9339039.969999999</v>
      </c>
      <c r="V43" s="52">
        <f t="shared" si="12"/>
        <v>-535177.03</v>
      </c>
      <c r="W43" s="52">
        <f t="shared" si="12"/>
        <v>30837621</v>
      </c>
      <c r="X43" s="52">
        <f t="shared" si="12"/>
        <v>13906073.710000003</v>
      </c>
      <c r="Y43" s="52">
        <f t="shared" si="12"/>
        <v>-16931547.29</v>
      </c>
      <c r="Z43" s="52">
        <f t="shared" si="12"/>
        <v>2731856789</v>
      </c>
      <c r="AA43" s="52">
        <f t="shared" si="12"/>
        <v>2713725728.0800004</v>
      </c>
      <c r="AB43" s="52">
        <f t="shared" si="12"/>
        <v>-18131060.91999976</v>
      </c>
    </row>
    <row r="44" spans="1:94" ht="24" customHeight="1">
      <c r="A44" s="28"/>
      <c r="B44" s="31"/>
      <c r="C44" s="32"/>
      <c r="D44" s="33"/>
      <c r="E44" s="31"/>
      <c r="F44" s="32"/>
      <c r="G44" s="33"/>
      <c r="H44" s="31"/>
      <c r="I44" s="32"/>
      <c r="J44" s="33"/>
      <c r="K44" s="31"/>
      <c r="L44" s="32"/>
      <c r="M44" s="33"/>
      <c r="N44" s="31"/>
      <c r="O44" s="32"/>
      <c r="P44" s="33"/>
      <c r="Q44" s="31"/>
      <c r="R44" s="32"/>
      <c r="S44" s="33"/>
      <c r="T44" s="31"/>
      <c r="U44" s="32"/>
      <c r="V44" s="33"/>
      <c r="W44" s="31"/>
      <c r="X44" s="32"/>
      <c r="Y44" s="33"/>
      <c r="Z44" s="31"/>
      <c r="AA44" s="32"/>
      <c r="AB44" s="33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</row>
    <row r="45" spans="1:94" ht="24" customHeight="1">
      <c r="A45" s="40"/>
      <c r="B45" s="18"/>
      <c r="C45" s="19"/>
      <c r="D45" s="20"/>
      <c r="E45" s="18"/>
      <c r="F45" s="19"/>
      <c r="G45" s="20"/>
      <c r="H45" s="18"/>
      <c r="I45" s="19"/>
      <c r="J45" s="20"/>
      <c r="K45" s="18"/>
      <c r="L45" s="19"/>
      <c r="M45" s="20"/>
      <c r="N45" s="18"/>
      <c r="O45" s="19"/>
      <c r="P45" s="20"/>
      <c r="Q45" s="18"/>
      <c r="R45" s="19"/>
      <c r="S45" s="20"/>
      <c r="T45" s="18"/>
      <c r="U45" s="19"/>
      <c r="V45" s="20"/>
      <c r="W45" s="18"/>
      <c r="X45" s="19"/>
      <c r="Y45" s="20"/>
      <c r="Z45" s="18"/>
      <c r="AA45" s="19"/>
      <c r="AB45" s="20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</row>
    <row r="46" spans="1:94" ht="24" customHeight="1">
      <c r="A46" s="17" t="s">
        <v>40</v>
      </c>
      <c r="B46" s="18">
        <v>-2025738</v>
      </c>
      <c r="C46" s="19">
        <v>-6918269.719999995</v>
      </c>
      <c r="D46" s="20">
        <f>C46-B46</f>
        <v>-4892531.719999995</v>
      </c>
      <c r="E46" s="18">
        <v>-48868980</v>
      </c>
      <c r="F46" s="19">
        <v>-54782162.79000001</v>
      </c>
      <c r="G46" s="20">
        <f>F46-E46</f>
        <v>-5913182.790000007</v>
      </c>
      <c r="H46" s="18">
        <v>-345000</v>
      </c>
      <c r="I46" s="19">
        <v>-3402523.51</v>
      </c>
      <c r="J46" s="20">
        <f>I46-H46</f>
        <v>-3057523.51</v>
      </c>
      <c r="K46" s="18">
        <v>-1992074</v>
      </c>
      <c r="L46" s="19">
        <v>-2984611.17</v>
      </c>
      <c r="M46" s="20">
        <f>L46-K46</f>
        <v>-992537.1699999999</v>
      </c>
      <c r="N46" s="18">
        <v>0</v>
      </c>
      <c r="O46" s="19">
        <v>-134109.14</v>
      </c>
      <c r="P46" s="20">
        <f>O46-N46</f>
        <v>-134109.14</v>
      </c>
      <c r="Q46" s="18">
        <v>-12360015</v>
      </c>
      <c r="R46" s="19">
        <v>-12334873.979999995</v>
      </c>
      <c r="S46" s="20">
        <f>R46-Q46</f>
        <v>25141.02000000514</v>
      </c>
      <c r="T46" s="18">
        <v>0</v>
      </c>
      <c r="U46" s="19">
        <v>-17774</v>
      </c>
      <c r="V46" s="20">
        <f>U46-T46</f>
        <v>-17774</v>
      </c>
      <c r="W46" s="18">
        <v>0</v>
      </c>
      <c r="X46" s="19">
        <v>0</v>
      </c>
      <c r="Y46" s="20">
        <f>X46-W46</f>
        <v>0</v>
      </c>
      <c r="Z46" s="18">
        <f>B46+E46+H46+K46+N46+Q46+T46+W46</f>
        <v>-65591807</v>
      </c>
      <c r="AA46" s="18">
        <f>C46+F46+I46+L46+O46+R46+U46+X46</f>
        <v>-80574324.30999999</v>
      </c>
      <c r="AB46" s="20">
        <f>AA46-Z46</f>
        <v>-14982517.309999987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</row>
    <row r="47" spans="1:94" ht="24" customHeight="1" thickBot="1">
      <c r="A47" s="17" t="s">
        <v>41</v>
      </c>
      <c r="B47" s="18">
        <v>-50819379</v>
      </c>
      <c r="C47" s="19">
        <v>-42357742.54</v>
      </c>
      <c r="D47" s="20">
        <f>C47-B47</f>
        <v>8461636.46</v>
      </c>
      <c r="E47" s="18">
        <v>-16729233</v>
      </c>
      <c r="F47" s="19">
        <v>-13427940.28</v>
      </c>
      <c r="G47" s="20">
        <f>F47-E47</f>
        <v>3301292.7200000007</v>
      </c>
      <c r="H47" s="18">
        <v>-11266192</v>
      </c>
      <c r="I47" s="19">
        <v>-9526713.29</v>
      </c>
      <c r="J47" s="20">
        <f>I47-H47</f>
        <v>1739478.710000001</v>
      </c>
      <c r="K47" s="18">
        <v>-1589000</v>
      </c>
      <c r="L47" s="19">
        <v>-3253824.82</v>
      </c>
      <c r="M47" s="20">
        <f>L47-K47</f>
        <v>-1664824.8199999998</v>
      </c>
      <c r="N47" s="18">
        <v>-120698000</v>
      </c>
      <c r="O47" s="19">
        <v>-133628149.57</v>
      </c>
      <c r="P47" s="20">
        <f>O47-N47</f>
        <v>-12930149.569999993</v>
      </c>
      <c r="Q47" s="18">
        <v>-33050179</v>
      </c>
      <c r="R47" s="19">
        <v>-39542634.51999998</v>
      </c>
      <c r="S47" s="20">
        <f>R47-Q47</f>
        <v>-6492455.519999981</v>
      </c>
      <c r="T47" s="18">
        <v>0</v>
      </c>
      <c r="U47" s="19">
        <v>-55584.89</v>
      </c>
      <c r="V47" s="20">
        <f>U47-T47</f>
        <v>-55584.89</v>
      </c>
      <c r="W47" s="18">
        <v>0</v>
      </c>
      <c r="X47" s="19">
        <v>0</v>
      </c>
      <c r="Y47" s="20">
        <f>X47-W47</f>
        <v>0</v>
      </c>
      <c r="Z47" s="18">
        <f>B47+E47+H47+K47+N47+Q47+T47+W47</f>
        <v>-234151983</v>
      </c>
      <c r="AA47" s="18">
        <f>C47+F47+I47+L47+O47+R47+U47+X47</f>
        <v>-241792589.90999997</v>
      </c>
      <c r="AB47" s="20">
        <f>AA47-Z47</f>
        <v>-7640606.909999967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</row>
    <row r="48" spans="1:28" s="39" customFormat="1" ht="24" customHeight="1" thickBot="1">
      <c r="A48" s="37" t="s">
        <v>42</v>
      </c>
      <c r="B48" s="52">
        <f>SUM(B46:B47)</f>
        <v>-52845117</v>
      </c>
      <c r="C48" s="52">
        <f>SUM(C46:C47)</f>
        <v>-49276012.25999999</v>
      </c>
      <c r="D48" s="52">
        <f>SUM(D46:D47)</f>
        <v>3569104.740000006</v>
      </c>
      <c r="E48" s="52">
        <f aca="true" t="shared" si="13" ref="E48:AB48">SUM(E46:E47)</f>
        <v>-65598213</v>
      </c>
      <c r="F48" s="52">
        <f t="shared" si="13"/>
        <v>-68210103.07000001</v>
      </c>
      <c r="G48" s="52">
        <f t="shared" si="13"/>
        <v>-2611890.070000006</v>
      </c>
      <c r="H48" s="52">
        <f t="shared" si="13"/>
        <v>-11611192</v>
      </c>
      <c r="I48" s="52">
        <f t="shared" si="13"/>
        <v>-12929236.799999999</v>
      </c>
      <c r="J48" s="52">
        <f t="shared" si="13"/>
        <v>-1318044.7999999989</v>
      </c>
      <c r="K48" s="52">
        <f t="shared" si="13"/>
        <v>-3581074</v>
      </c>
      <c r="L48" s="52">
        <f t="shared" si="13"/>
        <v>-6238435.99</v>
      </c>
      <c r="M48" s="52">
        <f t="shared" si="13"/>
        <v>-2657361.9899999998</v>
      </c>
      <c r="N48" s="52">
        <f t="shared" si="13"/>
        <v>-120698000</v>
      </c>
      <c r="O48" s="52">
        <f t="shared" si="13"/>
        <v>-133762258.71</v>
      </c>
      <c r="P48" s="52">
        <f t="shared" si="13"/>
        <v>-13064258.709999993</v>
      </c>
      <c r="Q48" s="52">
        <f t="shared" si="13"/>
        <v>-45410194</v>
      </c>
      <c r="R48" s="52">
        <f t="shared" si="13"/>
        <v>-51877508.49999998</v>
      </c>
      <c r="S48" s="52">
        <f t="shared" si="13"/>
        <v>-6467314.499999976</v>
      </c>
      <c r="T48" s="52">
        <f t="shared" si="13"/>
        <v>0</v>
      </c>
      <c r="U48" s="52">
        <f t="shared" si="13"/>
        <v>-73358.89</v>
      </c>
      <c r="V48" s="52">
        <f t="shared" si="13"/>
        <v>-73358.89</v>
      </c>
      <c r="W48" s="52">
        <f t="shared" si="13"/>
        <v>0</v>
      </c>
      <c r="X48" s="52">
        <f t="shared" si="13"/>
        <v>0</v>
      </c>
      <c r="Y48" s="52">
        <f t="shared" si="13"/>
        <v>0</v>
      </c>
      <c r="Z48" s="52">
        <f t="shared" si="13"/>
        <v>-299743790</v>
      </c>
      <c r="AA48" s="52">
        <f t="shared" si="13"/>
        <v>-322366914.21999997</v>
      </c>
      <c r="AB48" s="52">
        <f t="shared" si="13"/>
        <v>-22623124.219999954</v>
      </c>
    </row>
    <row r="49" spans="1:94" ht="24" customHeight="1">
      <c r="A49" s="28"/>
      <c r="B49" s="53"/>
      <c r="C49" s="54"/>
      <c r="D49" s="55"/>
      <c r="E49" s="53"/>
      <c r="F49" s="54"/>
      <c r="G49" s="55"/>
      <c r="H49" s="53"/>
      <c r="I49" s="54"/>
      <c r="J49" s="55"/>
      <c r="K49" s="53"/>
      <c r="L49" s="54"/>
      <c r="M49" s="55"/>
      <c r="N49" s="53"/>
      <c r="O49" s="54"/>
      <c r="P49" s="55"/>
      <c r="Q49" s="53"/>
      <c r="R49" s="54"/>
      <c r="S49" s="55"/>
      <c r="T49" s="53"/>
      <c r="U49" s="54"/>
      <c r="V49" s="55"/>
      <c r="W49" s="53"/>
      <c r="X49" s="54"/>
      <c r="Y49" s="55"/>
      <c r="Z49" s="53"/>
      <c r="AA49" s="54"/>
      <c r="AB49" s="55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</row>
    <row r="50" spans="1:94" s="42" customFormat="1" ht="24" customHeight="1">
      <c r="A50" s="40" t="s">
        <v>43</v>
      </c>
      <c r="B50" s="18">
        <v>-1908000</v>
      </c>
      <c r="C50" s="19">
        <v>0</v>
      </c>
      <c r="D50" s="20">
        <f>C50-B50</f>
        <v>1908000</v>
      </c>
      <c r="E50" s="18">
        <v>0</v>
      </c>
      <c r="F50" s="19">
        <v>0</v>
      </c>
      <c r="G50" s="20">
        <f>F50-E50</f>
        <v>0</v>
      </c>
      <c r="H50" s="18">
        <v>0</v>
      </c>
      <c r="I50" s="19">
        <v>0</v>
      </c>
      <c r="J50" s="20">
        <f>I50-H50</f>
        <v>0</v>
      </c>
      <c r="K50" s="18">
        <v>0</v>
      </c>
      <c r="L50" s="19">
        <v>0</v>
      </c>
      <c r="M50" s="20">
        <f>L50-K50</f>
        <v>0</v>
      </c>
      <c r="N50" s="18">
        <v>0</v>
      </c>
      <c r="O50" s="19">
        <v>0</v>
      </c>
      <c r="P50" s="20">
        <f>O50-N50</f>
        <v>0</v>
      </c>
      <c r="Q50" s="18">
        <v>0</v>
      </c>
      <c r="R50" s="19">
        <v>0</v>
      </c>
      <c r="S50" s="20">
        <f>R50-Q50</f>
        <v>0</v>
      </c>
      <c r="T50" s="18">
        <v>0</v>
      </c>
      <c r="U50" s="19">
        <v>0</v>
      </c>
      <c r="V50" s="20">
        <f>U50-T50</f>
        <v>0</v>
      </c>
      <c r="W50" s="18">
        <v>-1000000</v>
      </c>
      <c r="X50" s="19">
        <v>-3155003.71</v>
      </c>
      <c r="Y50" s="20">
        <f>X50-W50</f>
        <v>-2155003.71</v>
      </c>
      <c r="Z50" s="18">
        <f>B50+E50+H50+K50+N50+Q50+T50+W50</f>
        <v>-2908000</v>
      </c>
      <c r="AA50" s="18">
        <f>C50+F50+I50+L50+O50+R50+U50+X50</f>
        <v>-3155003.71</v>
      </c>
      <c r="AB50" s="20">
        <f>AA50-Z50</f>
        <v>-247003.70999999996</v>
      </c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44" customFormat="1" ht="24" customHeight="1">
      <c r="A51" s="22" t="s">
        <v>44</v>
      </c>
      <c r="B51" s="46">
        <f>SUM(B50:B50)</f>
        <v>-1908000</v>
      </c>
      <c r="C51" s="46">
        <f>SUM(C50:C50)</f>
        <v>0</v>
      </c>
      <c r="D51" s="46">
        <f>SUM(D50:D50)</f>
        <v>1908000</v>
      </c>
      <c r="E51" s="46">
        <f aca="true" t="shared" si="14" ref="E51:AB51">SUM(E50:E50)</f>
        <v>0</v>
      </c>
      <c r="F51" s="46">
        <f t="shared" si="14"/>
        <v>0</v>
      </c>
      <c r="G51" s="46">
        <f t="shared" si="14"/>
        <v>0</v>
      </c>
      <c r="H51" s="46">
        <f t="shared" si="14"/>
        <v>0</v>
      </c>
      <c r="I51" s="46">
        <f t="shared" si="14"/>
        <v>0</v>
      </c>
      <c r="J51" s="46">
        <f t="shared" si="14"/>
        <v>0</v>
      </c>
      <c r="K51" s="46">
        <f t="shared" si="14"/>
        <v>0</v>
      </c>
      <c r="L51" s="46">
        <f t="shared" si="14"/>
        <v>0</v>
      </c>
      <c r="M51" s="46">
        <f t="shared" si="14"/>
        <v>0</v>
      </c>
      <c r="N51" s="46">
        <f t="shared" si="14"/>
        <v>0</v>
      </c>
      <c r="O51" s="46">
        <f t="shared" si="14"/>
        <v>0</v>
      </c>
      <c r="P51" s="46">
        <f t="shared" si="14"/>
        <v>0</v>
      </c>
      <c r="Q51" s="46">
        <f t="shared" si="14"/>
        <v>0</v>
      </c>
      <c r="R51" s="46">
        <f t="shared" si="14"/>
        <v>0</v>
      </c>
      <c r="S51" s="46">
        <f t="shared" si="14"/>
        <v>0</v>
      </c>
      <c r="T51" s="46">
        <f t="shared" si="14"/>
        <v>0</v>
      </c>
      <c r="U51" s="46">
        <f t="shared" si="14"/>
        <v>0</v>
      </c>
      <c r="V51" s="46">
        <f t="shared" si="14"/>
        <v>0</v>
      </c>
      <c r="W51" s="46">
        <f t="shared" si="14"/>
        <v>-1000000</v>
      </c>
      <c r="X51" s="46">
        <f t="shared" si="14"/>
        <v>-3155003.71</v>
      </c>
      <c r="Y51" s="46">
        <f t="shared" si="14"/>
        <v>-2155003.71</v>
      </c>
      <c r="Z51" s="46">
        <f t="shared" si="14"/>
        <v>-2908000</v>
      </c>
      <c r="AA51" s="46">
        <f t="shared" si="14"/>
        <v>-3155003.71</v>
      </c>
      <c r="AB51" s="46">
        <f t="shared" si="14"/>
        <v>-247003.70999999996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</row>
    <row r="52" spans="1:94" ht="24" customHeight="1" thickBot="1">
      <c r="A52" s="28"/>
      <c r="B52" s="18"/>
      <c r="C52" s="19"/>
      <c r="D52" s="20"/>
      <c r="E52" s="18"/>
      <c r="F52" s="19"/>
      <c r="G52" s="20"/>
      <c r="H52" s="18"/>
      <c r="I52" s="19"/>
      <c r="J52" s="20"/>
      <c r="K52" s="18"/>
      <c r="L52" s="19"/>
      <c r="M52" s="20"/>
      <c r="N52" s="18"/>
      <c r="O52" s="19"/>
      <c r="P52" s="20"/>
      <c r="Q52" s="18"/>
      <c r="R52" s="19"/>
      <c r="S52" s="20"/>
      <c r="T52" s="18"/>
      <c r="U52" s="19"/>
      <c r="V52" s="20"/>
      <c r="W52" s="18"/>
      <c r="X52" s="19"/>
      <c r="Y52" s="20"/>
      <c r="Z52" s="53"/>
      <c r="AA52" s="54"/>
      <c r="AB52" s="55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1:28" s="39" customFormat="1" ht="24" customHeight="1" thickBot="1">
      <c r="A53" s="37" t="s">
        <v>45</v>
      </c>
      <c r="B53" s="52">
        <v>-7371864</v>
      </c>
      <c r="C53" s="52">
        <v>-7371864</v>
      </c>
      <c r="D53" s="52">
        <f>C53-B53</f>
        <v>0</v>
      </c>
      <c r="E53" s="52">
        <v>-4458411</v>
      </c>
      <c r="F53" s="56">
        <v>-4458411</v>
      </c>
      <c r="G53" s="52">
        <f>F53-E53</f>
        <v>0</v>
      </c>
      <c r="H53" s="52">
        <v>-550732</v>
      </c>
      <c r="I53" s="56">
        <v>-550732</v>
      </c>
      <c r="J53" s="52">
        <f>I53-H53</f>
        <v>0</v>
      </c>
      <c r="K53" s="52">
        <v>-1000000</v>
      </c>
      <c r="L53" s="56">
        <v>-970917</v>
      </c>
      <c r="M53" s="52">
        <f>L53-K53</f>
        <v>29083</v>
      </c>
      <c r="N53" s="52">
        <v>0</v>
      </c>
      <c r="O53" s="56">
        <v>0</v>
      </c>
      <c r="P53" s="52">
        <f>O53-N53</f>
        <v>0</v>
      </c>
      <c r="Q53" s="52">
        <v>-3733408</v>
      </c>
      <c r="R53" s="56">
        <f>46902989.12-50947081</f>
        <v>-4044091.8800000027</v>
      </c>
      <c r="S53" s="52">
        <f>R53-Q53</f>
        <v>-310683.8800000027</v>
      </c>
      <c r="T53" s="52">
        <v>-403724</v>
      </c>
      <c r="U53" s="56">
        <v>-403724</v>
      </c>
      <c r="V53" s="52">
        <f>U53-T53</f>
        <v>0</v>
      </c>
      <c r="W53" s="52">
        <v>0</v>
      </c>
      <c r="X53" s="56">
        <v>0</v>
      </c>
      <c r="Y53" s="52">
        <f>X53-W53</f>
        <v>0</v>
      </c>
      <c r="Z53" s="52">
        <f>B53+E53+H53+K53+N53+Q53+T53+W53</f>
        <v>-17518139</v>
      </c>
      <c r="AA53" s="56">
        <f>23482341.12</f>
        <v>23482341.12</v>
      </c>
      <c r="AB53" s="52">
        <f>AA53-Z53</f>
        <v>41000480.120000005</v>
      </c>
    </row>
    <row r="54" spans="1:94" ht="24" customHeight="1" thickBot="1">
      <c r="A54" s="28"/>
      <c r="B54" s="53"/>
      <c r="C54" s="54"/>
      <c r="D54" s="55"/>
      <c r="E54" s="53"/>
      <c r="F54" s="54"/>
      <c r="G54" s="55"/>
      <c r="H54" s="53"/>
      <c r="I54" s="54"/>
      <c r="J54" s="55"/>
      <c r="K54" s="53"/>
      <c r="L54" s="54"/>
      <c r="M54" s="55"/>
      <c r="N54" s="53"/>
      <c r="O54" s="54"/>
      <c r="P54" s="55"/>
      <c r="Q54" s="53"/>
      <c r="R54" s="54"/>
      <c r="S54" s="55"/>
      <c r="T54" s="53"/>
      <c r="U54" s="54"/>
      <c r="V54" s="55"/>
      <c r="W54" s="53"/>
      <c r="X54" s="54"/>
      <c r="Y54" s="55"/>
      <c r="Z54" s="53"/>
      <c r="AA54" s="54"/>
      <c r="AB54" s="55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</row>
    <row r="55" spans="1:94" s="24" customFormat="1" ht="24" customHeight="1" thickBot="1">
      <c r="A55" s="38" t="s">
        <v>46</v>
      </c>
      <c r="B55" s="52">
        <f aca="true" t="shared" si="15" ref="B55:Z55">B43+B48+B51+B53</f>
        <v>1090569019</v>
      </c>
      <c r="C55" s="52">
        <f t="shared" si="15"/>
        <v>1077422055.1700003</v>
      </c>
      <c r="D55" s="52">
        <f t="shared" si="15"/>
        <v>-13146963.829999674</v>
      </c>
      <c r="E55" s="52">
        <f t="shared" si="15"/>
        <v>155303542</v>
      </c>
      <c r="F55" s="52">
        <f t="shared" si="15"/>
        <v>170446293.82999998</v>
      </c>
      <c r="G55" s="52">
        <f t="shared" si="15"/>
        <v>15142751.829999974</v>
      </c>
      <c r="H55" s="52">
        <f t="shared" si="15"/>
        <v>253582753</v>
      </c>
      <c r="I55" s="52">
        <f t="shared" si="15"/>
        <v>255029432.62</v>
      </c>
      <c r="J55" s="52">
        <f t="shared" si="15"/>
        <v>1446679.6200000094</v>
      </c>
      <c r="K55" s="52">
        <f t="shared" si="15"/>
        <v>282359720</v>
      </c>
      <c r="L55" s="52">
        <f t="shared" si="15"/>
        <v>281029732.85999995</v>
      </c>
      <c r="M55" s="52">
        <f t="shared" si="15"/>
        <v>-1329987.1400000276</v>
      </c>
      <c r="N55" s="52">
        <f t="shared" si="15"/>
        <v>379958359</v>
      </c>
      <c r="O55" s="52">
        <f t="shared" si="15"/>
        <v>348930073.5400001</v>
      </c>
      <c r="P55" s="52">
        <f t="shared" si="15"/>
        <v>-31028285.45999997</v>
      </c>
      <c r="Q55" s="52">
        <f t="shared" si="15"/>
        <v>210605353</v>
      </c>
      <c r="R55" s="52">
        <f t="shared" si="15"/>
        <v>217933455.17000005</v>
      </c>
      <c r="S55" s="52">
        <f t="shared" si="15"/>
        <v>7328102.170000022</v>
      </c>
      <c r="T55" s="52">
        <f t="shared" si="15"/>
        <v>9470493</v>
      </c>
      <c r="U55" s="52">
        <f t="shared" si="15"/>
        <v>8861957.079999998</v>
      </c>
      <c r="V55" s="52">
        <f t="shared" si="15"/>
        <v>-608535.92</v>
      </c>
      <c r="W55" s="52">
        <f t="shared" si="15"/>
        <v>29837621</v>
      </c>
      <c r="X55" s="52">
        <f t="shared" si="15"/>
        <v>10751070.000000004</v>
      </c>
      <c r="Y55" s="52">
        <f t="shared" si="15"/>
        <v>-19086551</v>
      </c>
      <c r="Z55" s="52">
        <f t="shared" si="15"/>
        <v>2411686860</v>
      </c>
      <c r="AA55" s="52">
        <f>AA43+AA48+AA51+AA53+500</f>
        <v>2411686651.2700005</v>
      </c>
      <c r="AB55" s="52">
        <f>AB43+AB48+AB51+AB53+500</f>
        <v>-208.72999971359968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</row>
    <row r="56" ht="12.75" hidden="1"/>
    <row r="57" spans="2:28" ht="12.75" hidden="1">
      <c r="B57" s="45">
        <v>1090569019</v>
      </c>
      <c r="C57" s="45">
        <v>1077422055.1700003</v>
      </c>
      <c r="D57" s="45">
        <v>-13146963.829999682</v>
      </c>
      <c r="E57" s="45">
        <v>155303542</v>
      </c>
      <c r="F57" s="45">
        <v>170446293.82999998</v>
      </c>
      <c r="G57" s="45">
        <v>15142751.829999978</v>
      </c>
      <c r="H57" s="45">
        <v>253582753</v>
      </c>
      <c r="I57" s="45">
        <v>255029432.61999995</v>
      </c>
      <c r="J57" s="45">
        <v>1446679.6200000083</v>
      </c>
      <c r="K57" s="45">
        <v>282359720</v>
      </c>
      <c r="L57" s="45">
        <v>272429732.85999995</v>
      </c>
      <c r="M57" s="45">
        <v>-9929987.140000027</v>
      </c>
      <c r="N57" s="45">
        <v>379958359</v>
      </c>
      <c r="O57" s="45">
        <v>348930073.5400001</v>
      </c>
      <c r="P57" s="45">
        <v>-31028285.45999997</v>
      </c>
      <c r="Q57" s="45">
        <v>210593353</v>
      </c>
      <c r="R57" s="45">
        <v>266249536.17000005</v>
      </c>
      <c r="S57" s="45">
        <v>55656183.17000002</v>
      </c>
      <c r="T57" s="45">
        <v>9482643</v>
      </c>
      <c r="U57" s="45">
        <v>8861957.08</v>
      </c>
      <c r="V57" s="45">
        <v>-620685.92</v>
      </c>
      <c r="W57" s="45">
        <v>29837621</v>
      </c>
      <c r="X57" s="45">
        <v>10751070.000000004</v>
      </c>
      <c r="Y57" s="45">
        <v>-19086551</v>
      </c>
      <c r="Z57" s="45">
        <v>2411687010</v>
      </c>
      <c r="AA57" s="45">
        <v>2410120151.270001</v>
      </c>
      <c r="AB57" s="45">
        <v>-1566858.7299991548</v>
      </c>
    </row>
    <row r="58" spans="2:158" ht="12.75" hidden="1"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</row>
    <row r="59" ht="12.75" hidden="1"/>
    <row r="60" ht="12.75" hidden="1"/>
    <row r="61" ht="12.75" hidden="1"/>
    <row r="62" ht="12.75" hidden="1">
      <c r="AB62" s="12">
        <v>-1566858.7299991548</v>
      </c>
    </row>
    <row r="63" ht="12.75" hidden="1">
      <c r="AA63" s="45"/>
    </row>
    <row r="64" ht="12.75" hidden="1"/>
  </sheetData>
  <mergeCells count="9">
    <mergeCell ref="Z1:AB1"/>
    <mergeCell ref="N1:P1"/>
    <mergeCell ref="Q1:S1"/>
    <mergeCell ref="T1:V1"/>
    <mergeCell ref="W1:Y1"/>
    <mergeCell ref="B1:D1"/>
    <mergeCell ref="E1:G1"/>
    <mergeCell ref="H1:J1"/>
    <mergeCell ref="K1:M1"/>
  </mergeCells>
  <printOptions horizontalCentered="1"/>
  <pageMargins left="0" right="0" top="0.72" bottom="0.28" header="0.48" footer="0.11811023622047245"/>
  <pageSetup fitToWidth="2" fitToHeight="1" horizontalDpi="600" verticalDpi="600" orientation="landscape" paperSize="9" scale="38" r:id="rId1"/>
  <headerFooter alignWithMargins="0">
    <oddHeader>&amp;C&amp;"Arial,Bold"&amp;20MPS Business Group Outturn   Report&amp;16
&amp;12Financial Year 2003-04&amp;R&amp;"Arial,Bold"Appendix 2</oddHeader>
    <oddFooter>&amp;L&amp;"Arial,Italic"&amp;6Corp. Finance
&amp;F
as at &amp;D&amp;RFebruary data and report with corporate adjustments entered  on monday 14/06/ 2004</oddFooter>
  </headerFooter>
  <colBreaks count="1" manualBreakCount="1">
    <brk id="1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isituser</cp:lastModifiedBy>
  <cp:lastPrinted>2004-07-19T08:47:22Z</cp:lastPrinted>
  <dcterms:created xsi:type="dcterms:W3CDTF">2004-07-08T09:58:21Z</dcterms:created>
  <dcterms:modified xsi:type="dcterms:W3CDTF">2004-07-19T08:48:00Z</dcterms:modified>
  <cp:category/>
  <cp:version/>
  <cp:contentType/>
  <cp:contentStatus/>
</cp:coreProperties>
</file>